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845" windowWidth="7545" windowHeight="3330" tabRatio="698" activeTab="1"/>
  </bookViews>
  <sheets>
    <sheet name="тимч січ" sheetId="1" r:id="rId1"/>
    <sheet name="тимч лют" sheetId="2" r:id="rId2"/>
  </sheets>
  <definedNames>
    <definedName name="_xlnm.Print_Area" localSheetId="1">'тимч лют'!$A$1:$AE$95</definedName>
    <definedName name="_xlnm.Print_Area" localSheetId="0">'тимч січ'!$A$1:$AE$95</definedName>
  </definedNames>
  <calcPr fullCalcOnLoad="1"/>
</workbook>
</file>

<file path=xl/sharedStrings.xml><?xml version="1.0" encoding="utf-8"?>
<sst xmlns="http://schemas.openxmlformats.org/spreadsheetml/2006/main" count="200" uniqueCount="53">
  <si>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</si>
  <si>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</si>
  <si>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</si>
  <si>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</si>
  <si>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</si>
  <si>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</si>
  <si>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</si>
  <si>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</si>
  <si>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</si>
  <si>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</si>
  <si>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</si>
  <si>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</si>
  <si>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</si>
  <si>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</si>
  <si>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</si>
  <si>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</si>
  <si>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</si>
  <si>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</si>
  <si>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</si>
  <si>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</si>
  <si>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</si>
  <si>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</si>
  <si>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</si>
  <si>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</si>
  <si>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</si>
  <si>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</si>
  <si>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</si>
  <si>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</si>
  <si>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250321 - дотація. з держбюджету районним бюджетам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</si>
  <si>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</si>
  <si>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</si>
  <si>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</si>
  <si>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</si>
  <si>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</si>
  <si>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</si>
  <si>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Дотація</t>
  </si>
  <si>
    <t>Дотація районним бюджетам (250311, 250313)</t>
  </si>
  <si>
    <t>Доходи до розрахунку</t>
  </si>
  <si>
    <t>Передано до бюджтеу розвитку (спеціальний фонд)</t>
  </si>
  <si>
    <t>250380 - субв.обласному бюджету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</si>
  <si>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</si>
  <si>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</si>
  <si>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</si>
  <si>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Субвенція до державному бюджету (250344)</t>
  </si>
  <si>
    <t>інші /250404/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</si>
  <si>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</si>
  <si>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</si>
  <si>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</si>
  <si>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по міському бюджету м.Черкаси у СІЧНІ 2015 р.</t>
  </si>
  <si>
    <t>Реверсна дотація (250301)</t>
  </si>
  <si>
    <t>освітня та медична субвенції</t>
  </si>
  <si>
    <t>надійшло доходів/план видатків
 на лютий</t>
  </si>
  <si>
    <t>по міському бюджету м.Черкаси у ЛЮТОМУ 2015 р.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</si>
</sst>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00"/>
    <numFmt numFmtId="191" formatCode="0.0%"/>
  </numFmts>
  <fonts count="37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188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88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88" fontId="9" fillId="0" borderId="0" xfId="0" applyNumberFormat="1" applyFont="1" applyAlignment="1">
      <alignment/>
    </xf>
    <xf numFmtId="188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88" fontId="1" fillId="24" borderId="0" xfId="0" applyNumberFormat="1" applyFont="1" applyFill="1" applyAlignment="1">
      <alignment/>
    </xf>
    <xf numFmtId="188" fontId="11" fillId="24" borderId="0" xfId="0" applyNumberFormat="1" applyFont="1" applyFill="1" applyAlignment="1">
      <alignment/>
    </xf>
    <xf numFmtId="188" fontId="0" fillId="24" borderId="0" xfId="0" applyNumberFormat="1" applyFill="1" applyAlignment="1">
      <alignment/>
    </xf>
    <xf numFmtId="188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88" fontId="2" fillId="0" borderId="10" xfId="0" applyNumberFormat="1" applyFont="1" applyBorder="1" applyAlignment="1">
      <alignment shrinkToFit="1"/>
    </xf>
    <xf numFmtId="188" fontId="10" fillId="24" borderId="10" xfId="0" applyNumberFormat="1" applyFont="1" applyFill="1" applyBorder="1" applyAlignment="1">
      <alignment horizontal="right"/>
    </xf>
    <xf numFmtId="188" fontId="10" fillId="24" borderId="10" xfId="0" applyNumberFormat="1" applyFont="1" applyFill="1" applyBorder="1" applyAlignment="1">
      <alignment/>
    </xf>
    <xf numFmtId="188" fontId="10" fillId="0" borderId="10" xfId="0" applyNumberFormat="1" applyFont="1" applyFill="1" applyBorder="1" applyAlignment="1">
      <alignment/>
    </xf>
    <xf numFmtId="188" fontId="10" fillId="0" borderId="10" xfId="0" applyNumberFormat="1" applyFont="1" applyBorder="1" applyAlignment="1">
      <alignment horizontal="right" vertical="center"/>
    </xf>
    <xf numFmtId="188" fontId="10" fillId="24" borderId="10" xfId="0" applyNumberFormat="1" applyFont="1" applyFill="1" applyBorder="1" applyAlignment="1">
      <alignment horizontal="right" vertical="center"/>
    </xf>
    <xf numFmtId="188" fontId="10" fillId="0" borderId="10" xfId="0" applyNumberFormat="1" applyFont="1" applyBorder="1" applyAlignment="1">
      <alignment vertical="center"/>
    </xf>
    <xf numFmtId="188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88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88" fontId="2" fillId="0" borderId="0" xfId="0" applyNumberFormat="1" applyFont="1" applyAlignment="1">
      <alignment/>
    </xf>
    <xf numFmtId="0" fontId="14" fillId="0" borderId="0" xfId="0" applyFont="1" applyAlignment="1">
      <alignment/>
    </xf>
    <xf numFmtId="188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88" fontId="2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/>
    </xf>
    <xf numFmtId="188" fontId="10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 vertical="center" wrapText="1"/>
    </xf>
    <xf numFmtId="188" fontId="10" fillId="0" borderId="10" xfId="0" applyNumberFormat="1" applyFont="1" applyBorder="1" applyAlignment="1">
      <alignment horizontal="center" vertical="center"/>
    </xf>
    <xf numFmtId="188" fontId="10" fillId="24" borderId="10" xfId="0" applyNumberFormat="1" applyFont="1" applyFill="1" applyBorder="1" applyAlignment="1">
      <alignment horizontal="center" vertical="center"/>
    </xf>
    <xf numFmtId="188" fontId="4" fillId="0" borderId="10" xfId="0" applyNumberFormat="1" applyFont="1" applyBorder="1" applyAlignment="1">
      <alignment horizontal="center" vertical="center" wrapText="1"/>
    </xf>
    <xf numFmtId="188" fontId="5" fillId="0" borderId="0" xfId="0" applyNumberFormat="1" applyFont="1" applyAlignment="1">
      <alignment/>
    </xf>
    <xf numFmtId="188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88" fontId="16" fillId="0" borderId="0" xfId="0" applyNumberFormat="1" applyFont="1" applyAlignment="1">
      <alignment/>
    </xf>
    <xf numFmtId="188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88" fontId="10" fillId="0" borderId="10" xfId="0" applyNumberFormat="1" applyFont="1" applyBorder="1" applyAlignment="1">
      <alignment horizontal="center" shrinkToFit="1"/>
    </xf>
    <xf numFmtId="188" fontId="10" fillId="24" borderId="10" xfId="0" applyNumberFormat="1" applyFont="1" applyFill="1" applyBorder="1" applyAlignment="1">
      <alignment horizontal="center" shrinkToFit="1"/>
    </xf>
    <xf numFmtId="188" fontId="13" fillId="24" borderId="10" xfId="0" applyNumberFormat="1" applyFont="1" applyFill="1" applyBorder="1" applyAlignment="1">
      <alignment horizontal="center" shrinkToFit="1"/>
    </xf>
    <xf numFmtId="188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88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88" fontId="0" fillId="0" borderId="0" xfId="0" applyNumberFormat="1" applyFont="1" applyFill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zoomScale="75" zoomScaleNormal="75" workbookViewId="0" topLeftCell="A1">
      <pane xSplit="3" ySplit="9" topLeftCell="R4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C9" sqref="AC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6" t="s">
        <v>12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</row>
    <row r="2" spans="1:31" ht="22.5" customHeight="1">
      <c r="A2" s="67" t="s">
        <v>48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40</v>
      </c>
      <c r="C4" s="9" t="s">
        <v>19</v>
      </c>
      <c r="D4" s="9">
        <v>5</v>
      </c>
      <c r="E4" s="8">
        <v>6</v>
      </c>
      <c r="F4" s="8">
        <v>8</v>
      </c>
      <c r="G4" s="8">
        <v>9</v>
      </c>
      <c r="H4" s="8">
        <v>12</v>
      </c>
      <c r="I4" s="8">
        <v>13</v>
      </c>
      <c r="J4" s="19">
        <v>14</v>
      </c>
      <c r="K4" s="8">
        <v>15</v>
      </c>
      <c r="L4" s="8">
        <v>16</v>
      </c>
      <c r="M4" s="8">
        <v>17</v>
      </c>
      <c r="N4" s="8">
        <v>19</v>
      </c>
      <c r="O4" s="8">
        <v>20</v>
      </c>
      <c r="P4" s="8">
        <v>21</v>
      </c>
      <c r="Q4" s="8">
        <v>22</v>
      </c>
      <c r="R4" s="8">
        <v>23</v>
      </c>
      <c r="S4" s="19">
        <v>26</v>
      </c>
      <c r="T4" s="19">
        <v>27</v>
      </c>
      <c r="U4" s="8">
        <v>28</v>
      </c>
      <c r="V4" s="19">
        <v>29</v>
      </c>
      <c r="W4" s="19">
        <v>30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4">
        <f>SUM(D7:W7)</f>
        <v>19451.7</v>
      </c>
      <c r="C7" s="46"/>
      <c r="D7" s="46"/>
      <c r="E7" s="47"/>
      <c r="F7" s="47"/>
      <c r="G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>
        <v>4544.7</v>
      </c>
      <c r="T7" s="48">
        <f>5181.1+4544.8+5181.1</f>
        <v>14907.000000000002</v>
      </c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1" t="s">
        <v>37</v>
      </c>
      <c r="B8" s="41">
        <f>SUM(D8:Z8)</f>
        <v>30614.9</v>
      </c>
      <c r="C8" s="41">
        <v>7403.8</v>
      </c>
      <c r="D8" s="44">
        <v>40</v>
      </c>
      <c r="E8" s="56">
        <v>0</v>
      </c>
      <c r="F8" s="56">
        <v>5907.2</v>
      </c>
      <c r="G8" s="56">
        <v>720.3</v>
      </c>
      <c r="H8" s="56">
        <v>1104.5</v>
      </c>
      <c r="I8" s="56">
        <v>768</v>
      </c>
      <c r="J8" s="57">
        <v>888.5</v>
      </c>
      <c r="K8" s="56">
        <v>412.9</v>
      </c>
      <c r="L8" s="56">
        <v>1225.3</v>
      </c>
      <c r="M8" s="56">
        <v>1594.7</v>
      </c>
      <c r="N8" s="56">
        <v>581.5</v>
      </c>
      <c r="O8" s="56">
        <v>1347.8</v>
      </c>
      <c r="P8" s="56">
        <v>1838.4</v>
      </c>
      <c r="Q8" s="56">
        <v>1764.7</v>
      </c>
      <c r="R8" s="56">
        <v>2139.4</v>
      </c>
      <c r="S8" s="58">
        <v>2351.8</v>
      </c>
      <c r="T8" s="58">
        <v>789</v>
      </c>
      <c r="U8" s="56">
        <v>1406</v>
      </c>
      <c r="V8" s="57">
        <v>2838.4</v>
      </c>
      <c r="W8" s="57">
        <v>2896.5</v>
      </c>
      <c r="X8" s="57"/>
      <c r="Y8" s="57"/>
      <c r="Z8" s="56"/>
      <c r="AA8" s="24"/>
      <c r="AB8" s="24"/>
      <c r="AC8" s="62">
        <f>16213.7-618.4</f>
        <v>15595.300000000001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B10+B15+B23+B31+B45+B50+B51+B58+B59+B68+B69+B84+B72+B77+B79+B78+B66+B85+B86+B87+B67+B38+B88</f>
        <v>56422.799999999996</v>
      </c>
      <c r="C9" s="25">
        <f t="shared" si="0"/>
        <v>0</v>
      </c>
      <c r="D9" s="25">
        <f t="shared" si="0"/>
        <v>0</v>
      </c>
      <c r="E9" s="25">
        <f t="shared" si="0"/>
        <v>0</v>
      </c>
      <c r="F9" s="25">
        <f t="shared" si="0"/>
        <v>0</v>
      </c>
      <c r="G9" s="25">
        <f t="shared" si="0"/>
        <v>0</v>
      </c>
      <c r="H9" s="25">
        <f t="shared" si="0"/>
        <v>0</v>
      </c>
      <c r="I9" s="25">
        <f t="shared" si="0"/>
        <v>0</v>
      </c>
      <c r="J9" s="25">
        <f t="shared" si="0"/>
        <v>1195.7</v>
      </c>
      <c r="K9" s="25">
        <f t="shared" si="0"/>
        <v>37.3</v>
      </c>
      <c r="L9" s="25">
        <f t="shared" si="0"/>
        <v>5906.9</v>
      </c>
      <c r="M9" s="25">
        <f t="shared" si="0"/>
        <v>3650.1</v>
      </c>
      <c r="N9" s="25">
        <f>N10+N15+N23+N31+N45+N50+N51+N58+N59+N68+N69+N84+N72+N77+N79+N78+N66+N85+N86+N87+N67+N38+N88</f>
        <v>132</v>
      </c>
      <c r="O9" s="25">
        <f t="shared" si="0"/>
        <v>15.1</v>
      </c>
      <c r="P9" s="25">
        <f t="shared" si="0"/>
        <v>367.1</v>
      </c>
      <c r="Q9" s="25">
        <f t="shared" si="0"/>
        <v>39.4</v>
      </c>
      <c r="R9" s="25">
        <f t="shared" si="0"/>
        <v>109.7</v>
      </c>
      <c r="S9" s="25">
        <f t="shared" si="0"/>
        <v>11628.400000000001</v>
      </c>
      <c r="T9" s="25">
        <f t="shared" si="0"/>
        <v>7567.5</v>
      </c>
      <c r="U9" s="25">
        <f t="shared" si="0"/>
        <v>4467</v>
      </c>
      <c r="V9" s="25">
        <f t="shared" si="0"/>
        <v>5875.699999999999</v>
      </c>
      <c r="W9" s="25">
        <f t="shared" si="0"/>
        <v>883.2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AD10+AD15+AD23+AD31+AD45+AD50+AD51+AD58+AD59+AD68+AD69+AD72+AD84+AD77+AD79+AD78+AD66+AD85+AD86+AD87+AD67+AD38+AD88</f>
        <v>41875.1</v>
      </c>
      <c r="AE9" s="51">
        <f>AE10+AE15+AE23+AE31+AE45+AE50+AE51+AE58+AE59+AE68+AE69+AE72+AE84+AE77+AE79+AE78+AE66+AE85+AE87+AE86+AE67+AE38+AE88</f>
        <v>14547.699999999997</v>
      </c>
      <c r="AF9" s="50"/>
      <c r="AG9" s="50"/>
    </row>
    <row r="10" spans="1:31" ht="15.75">
      <c r="A10" s="4" t="s">
        <v>4</v>
      </c>
      <c r="B10" s="23">
        <f>3669-0.1</f>
        <v>3668.9</v>
      </c>
      <c r="C10" s="23"/>
      <c r="D10" s="23"/>
      <c r="E10" s="23"/>
      <c r="F10" s="23"/>
      <c r="G10" s="23"/>
      <c r="H10" s="23"/>
      <c r="I10" s="23"/>
      <c r="J10" s="26">
        <v>1173.8</v>
      </c>
      <c r="K10" s="23">
        <v>37.3</v>
      </c>
      <c r="L10" s="23">
        <v>101.8</v>
      </c>
      <c r="M10" s="23"/>
      <c r="N10" s="23">
        <v>9.7</v>
      </c>
      <c r="O10" s="28">
        <v>15.1</v>
      </c>
      <c r="P10" s="23">
        <v>2.5</v>
      </c>
      <c r="Q10" s="23">
        <v>6.1</v>
      </c>
      <c r="R10" s="23">
        <v>25.2</v>
      </c>
      <c r="S10" s="27">
        <f>161.9</f>
        <v>161.9</v>
      </c>
      <c r="T10" s="27">
        <v>1262.3</v>
      </c>
      <c r="U10" s="27">
        <v>173.1</v>
      </c>
      <c r="V10" s="23">
        <v>14.9</v>
      </c>
      <c r="W10" s="28">
        <v>67.5</v>
      </c>
      <c r="X10" s="27"/>
      <c r="Y10" s="27"/>
      <c r="Z10" s="23"/>
      <c r="AA10" s="23"/>
      <c r="AB10" s="23"/>
      <c r="AC10" s="23"/>
      <c r="AD10" s="23">
        <f aca="true" t="shared" si="1" ref="AD10:AD56">SUM(D10:AB10)</f>
        <v>3051.2</v>
      </c>
      <c r="AE10" s="28">
        <f>B10+C10-AD10</f>
        <v>617.7000000000003</v>
      </c>
    </row>
    <row r="11" spans="1:31" ht="15.75">
      <c r="A11" s="3" t="s">
        <v>5</v>
      </c>
      <c r="B11" s="23">
        <f>3075.3-7.6</f>
        <v>3067.7000000000003</v>
      </c>
      <c r="C11" s="23"/>
      <c r="D11" s="23"/>
      <c r="E11" s="23"/>
      <c r="F11" s="23"/>
      <c r="G11" s="23"/>
      <c r="H11" s="23"/>
      <c r="I11" s="23"/>
      <c r="J11" s="27">
        <v>1167.3</v>
      </c>
      <c r="K11" s="23">
        <v>36.1</v>
      </c>
      <c r="L11" s="23">
        <v>0.8</v>
      </c>
      <c r="M11" s="23"/>
      <c r="N11" s="23"/>
      <c r="O11" s="28"/>
      <c r="P11" s="23"/>
      <c r="Q11" s="23">
        <v>0.4</v>
      </c>
      <c r="R11" s="23"/>
      <c r="S11" s="27">
        <v>161.9</v>
      </c>
      <c r="T11" s="27">
        <v>1233.6</v>
      </c>
      <c r="U11" s="27">
        <v>154.1</v>
      </c>
      <c r="V11" s="23">
        <v>3</v>
      </c>
      <c r="W11" s="27"/>
      <c r="X11" s="27"/>
      <c r="Y11" s="27"/>
      <c r="Z11" s="23"/>
      <c r="AA11" s="23"/>
      <c r="AB11" s="23"/>
      <c r="AC11" s="23"/>
      <c r="AD11" s="23">
        <f t="shared" si="1"/>
        <v>2757.2</v>
      </c>
      <c r="AE11" s="28">
        <f>B11+C11-AD11</f>
        <v>310.50000000000045</v>
      </c>
    </row>
    <row r="12" spans="1:31" ht="15.75">
      <c r="A12" s="3" t="s">
        <v>2</v>
      </c>
      <c r="B12" s="37">
        <f>291.6-70.7</f>
        <v>220.90000000000003</v>
      </c>
      <c r="C12" s="23"/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/>
      <c r="R12" s="23"/>
      <c r="S12" s="27"/>
      <c r="T12" s="27">
        <v>15.4</v>
      </c>
      <c r="U12" s="27"/>
      <c r="V12" s="23">
        <v>0.6</v>
      </c>
      <c r="W12" s="27"/>
      <c r="X12" s="27"/>
      <c r="Y12" s="27"/>
      <c r="Z12" s="23"/>
      <c r="AA12" s="23"/>
      <c r="AB12" s="23"/>
      <c r="AC12" s="23"/>
      <c r="AD12" s="23">
        <f t="shared" si="1"/>
        <v>16</v>
      </c>
      <c r="AE12" s="28">
        <f>B12+C12-AD12</f>
        <v>204.90000000000003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380.2999999999998</v>
      </c>
      <c r="C14" s="23">
        <f t="shared" si="2"/>
        <v>0</v>
      </c>
      <c r="D14" s="23">
        <f t="shared" si="2"/>
        <v>0</v>
      </c>
      <c r="E14" s="23">
        <f t="shared" si="2"/>
        <v>0</v>
      </c>
      <c r="F14" s="23">
        <f t="shared" si="2"/>
        <v>0</v>
      </c>
      <c r="G14" s="23">
        <f t="shared" si="2"/>
        <v>0</v>
      </c>
      <c r="H14" s="23">
        <f t="shared" si="2"/>
        <v>0</v>
      </c>
      <c r="I14" s="23">
        <f t="shared" si="2"/>
        <v>0</v>
      </c>
      <c r="J14" s="23">
        <f t="shared" si="2"/>
        <v>6.5</v>
      </c>
      <c r="K14" s="23">
        <f t="shared" si="2"/>
        <v>1.1999999999999957</v>
      </c>
      <c r="L14" s="23">
        <f t="shared" si="2"/>
        <v>101</v>
      </c>
      <c r="M14" s="23">
        <f t="shared" si="2"/>
        <v>0</v>
      </c>
      <c r="N14" s="23">
        <f t="shared" si="2"/>
        <v>9.7</v>
      </c>
      <c r="O14" s="23">
        <f t="shared" si="2"/>
        <v>15.1</v>
      </c>
      <c r="P14" s="23">
        <f t="shared" si="2"/>
        <v>2.5</v>
      </c>
      <c r="Q14" s="23">
        <f t="shared" si="2"/>
        <v>5.699999999999999</v>
      </c>
      <c r="R14" s="23">
        <f t="shared" si="2"/>
        <v>25.2</v>
      </c>
      <c r="S14" s="23">
        <f t="shared" si="2"/>
        <v>0</v>
      </c>
      <c r="T14" s="23">
        <f t="shared" si="2"/>
        <v>13.300000000000045</v>
      </c>
      <c r="U14" s="23">
        <f t="shared" si="2"/>
        <v>19</v>
      </c>
      <c r="V14" s="23">
        <f t="shared" si="2"/>
        <v>11.3</v>
      </c>
      <c r="W14" s="23">
        <f t="shared" si="2"/>
        <v>67.5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278</v>
      </c>
      <c r="AE14" s="28">
        <f>AE10-AE11-AE12-AE13</f>
        <v>102.29999999999978</v>
      </c>
    </row>
    <row r="15" spans="1:31" ht="15" customHeight="1">
      <c r="A15" s="4" t="s">
        <v>6</v>
      </c>
      <c r="B15" s="23">
        <v>24434</v>
      </c>
      <c r="C15" s="23"/>
      <c r="D15" s="45"/>
      <c r="E15" s="45"/>
      <c r="F15" s="23"/>
      <c r="G15" s="23"/>
      <c r="H15" s="23"/>
      <c r="I15" s="23"/>
      <c r="J15" s="27"/>
      <c r="K15" s="23"/>
      <c r="L15" s="23">
        <v>3778.8</v>
      </c>
      <c r="M15" s="23"/>
      <c r="N15" s="23"/>
      <c r="O15" s="28"/>
      <c r="P15" s="23">
        <v>318.6</v>
      </c>
      <c r="Q15" s="28"/>
      <c r="R15" s="23">
        <v>74.4</v>
      </c>
      <c r="S15" s="27">
        <f>4544.7+5310.3</f>
        <v>9855</v>
      </c>
      <c r="T15" s="27">
        <f>2.2+304.5</f>
        <v>306.7</v>
      </c>
      <c r="U15" s="27">
        <v>4240.2</v>
      </c>
      <c r="V15" s="23"/>
      <c r="W15" s="27">
        <v>102.2</v>
      </c>
      <c r="X15" s="27"/>
      <c r="Y15" s="27"/>
      <c r="Z15" s="23"/>
      <c r="AA15" s="23"/>
      <c r="AB15" s="23"/>
      <c r="AC15" s="23"/>
      <c r="AD15" s="28">
        <f t="shared" si="1"/>
        <v>18675.9</v>
      </c>
      <c r="AE15" s="28">
        <f aca="true" t="shared" si="3" ref="AE15:AE29">B15+C15-AD15</f>
        <v>5758.0999999999985</v>
      </c>
    </row>
    <row r="16" spans="1:32" ht="15.75">
      <c r="A16" s="3" t="s">
        <v>5</v>
      </c>
      <c r="B16" s="23">
        <f>20115.1-15.4</f>
        <v>20099.699999999997</v>
      </c>
      <c r="C16" s="23"/>
      <c r="D16" s="23"/>
      <c r="E16" s="23"/>
      <c r="F16" s="23"/>
      <c r="G16" s="23"/>
      <c r="H16" s="23"/>
      <c r="I16" s="23"/>
      <c r="J16" s="27"/>
      <c r="K16" s="23"/>
      <c r="L16" s="23">
        <v>2656.8</v>
      </c>
      <c r="M16" s="23"/>
      <c r="N16" s="23"/>
      <c r="O16" s="28"/>
      <c r="P16" s="23"/>
      <c r="Q16" s="28"/>
      <c r="R16" s="23"/>
      <c r="S16" s="27">
        <f>4544.7+5310.3</f>
        <v>9855</v>
      </c>
      <c r="T16" s="27">
        <v>304.5</v>
      </c>
      <c r="U16" s="27">
        <f>4240.2</f>
        <v>4240.2</v>
      </c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17056.5</v>
      </c>
      <c r="AE16" s="28">
        <f t="shared" si="3"/>
        <v>3043.199999999997</v>
      </c>
      <c r="AF16" s="6"/>
    </row>
    <row r="17" spans="1:31" ht="15.75">
      <c r="A17" s="3" t="s">
        <v>3</v>
      </c>
      <c r="B17" s="23">
        <v>0</v>
      </c>
      <c r="C17" s="23"/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0</v>
      </c>
    </row>
    <row r="18" spans="1:31" ht="15.75">
      <c r="A18" s="3" t="s">
        <v>1</v>
      </c>
      <c r="B18" s="23">
        <v>1533.1</v>
      </c>
      <c r="C18" s="23"/>
      <c r="D18" s="23"/>
      <c r="E18" s="23"/>
      <c r="F18" s="23"/>
      <c r="G18" s="23"/>
      <c r="H18" s="23"/>
      <c r="I18" s="23"/>
      <c r="J18" s="27"/>
      <c r="K18" s="23"/>
      <c r="L18" s="23">
        <v>391.1</v>
      </c>
      <c r="M18" s="23"/>
      <c r="N18" s="23"/>
      <c r="O18" s="28"/>
      <c r="P18" s="23">
        <v>295.4</v>
      </c>
      <c r="Q18" s="28"/>
      <c r="R18" s="23">
        <v>72.7</v>
      </c>
      <c r="S18" s="27"/>
      <c r="T18" s="27"/>
      <c r="U18" s="27"/>
      <c r="V18" s="23"/>
      <c r="W18" s="27">
        <v>84.3</v>
      </c>
      <c r="X18" s="27"/>
      <c r="Y18" s="27"/>
      <c r="Z18" s="23"/>
      <c r="AA18" s="23"/>
      <c r="AB18" s="23"/>
      <c r="AC18" s="23"/>
      <c r="AD18" s="28">
        <f t="shared" si="1"/>
        <v>843.5</v>
      </c>
      <c r="AE18" s="28">
        <f t="shared" si="3"/>
        <v>689.5999999999999</v>
      </c>
    </row>
    <row r="19" spans="1:31" ht="15.75">
      <c r="A19" s="3" t="s">
        <v>2</v>
      </c>
      <c r="B19" s="23">
        <f>2731.4+15.4</f>
        <v>2746.8</v>
      </c>
      <c r="C19" s="23"/>
      <c r="D19" s="23"/>
      <c r="E19" s="23"/>
      <c r="F19" s="23"/>
      <c r="G19" s="23"/>
      <c r="H19" s="23"/>
      <c r="I19" s="23"/>
      <c r="J19" s="27"/>
      <c r="K19" s="23"/>
      <c r="L19" s="23">
        <v>710.3</v>
      </c>
      <c r="M19" s="23"/>
      <c r="N19" s="23"/>
      <c r="O19" s="28"/>
      <c r="P19" s="23">
        <v>17.9</v>
      </c>
      <c r="Q19" s="28"/>
      <c r="R19" s="23"/>
      <c r="S19" s="27"/>
      <c r="T19" s="27">
        <v>0.2</v>
      </c>
      <c r="U19" s="27"/>
      <c r="V19" s="23"/>
      <c r="W19" s="27">
        <v>17</v>
      </c>
      <c r="X19" s="27"/>
      <c r="Y19" s="27"/>
      <c r="Z19" s="23"/>
      <c r="AA19" s="23"/>
      <c r="AB19" s="23"/>
      <c r="AC19" s="23"/>
      <c r="AD19" s="28">
        <f t="shared" si="1"/>
        <v>745.4</v>
      </c>
      <c r="AE19" s="28">
        <f t="shared" si="3"/>
        <v>2001.4</v>
      </c>
    </row>
    <row r="20" spans="1:31" ht="15.75">
      <c r="A20" s="3" t="s">
        <v>17</v>
      </c>
      <c r="B20" s="23">
        <v>4</v>
      </c>
      <c r="C20" s="23"/>
      <c r="D20" s="23"/>
      <c r="E20" s="23"/>
      <c r="F20" s="23"/>
      <c r="G20" s="23"/>
      <c r="H20" s="23"/>
      <c r="I20" s="23"/>
      <c r="J20" s="27"/>
      <c r="K20" s="23"/>
      <c r="L20" s="23">
        <v>3.8</v>
      </c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3.8</v>
      </c>
      <c r="AE20" s="28">
        <f t="shared" si="3"/>
        <v>0.20000000000000018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50.40000000000282</v>
      </c>
      <c r="C22" s="23">
        <f t="shared" si="4"/>
        <v>0</v>
      </c>
      <c r="D22" s="23">
        <f t="shared" si="4"/>
        <v>0</v>
      </c>
      <c r="E22" s="23">
        <f t="shared" si="4"/>
        <v>0</v>
      </c>
      <c r="F22" s="23">
        <f t="shared" si="4"/>
        <v>0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16.800000000000022</v>
      </c>
      <c r="M22" s="23">
        <f>M15-M16-M17-M18-M19-M20-M21</f>
        <v>0</v>
      </c>
      <c r="N22" s="23">
        <f t="shared" si="4"/>
        <v>0</v>
      </c>
      <c r="O22" s="23">
        <f t="shared" si="4"/>
        <v>0</v>
      </c>
      <c r="P22" s="23">
        <f t="shared" si="4"/>
        <v>5.300000000000047</v>
      </c>
      <c r="Q22" s="23">
        <f t="shared" si="4"/>
        <v>0</v>
      </c>
      <c r="R22" s="23">
        <f t="shared" si="4"/>
        <v>1.7000000000000028</v>
      </c>
      <c r="S22" s="23">
        <f t="shared" si="4"/>
        <v>0</v>
      </c>
      <c r="T22" s="23">
        <f t="shared" si="4"/>
        <v>1.9999999999999887</v>
      </c>
      <c r="U22" s="23">
        <f t="shared" si="4"/>
        <v>0</v>
      </c>
      <c r="V22" s="23">
        <f t="shared" si="4"/>
        <v>0</v>
      </c>
      <c r="W22" s="23">
        <f t="shared" si="4"/>
        <v>0.9000000000000057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26.700000000000067</v>
      </c>
      <c r="AE22" s="28">
        <f>B22+C22-AD22</f>
        <v>23.700000000002753</v>
      </c>
    </row>
    <row r="23" spans="1:31" ht="15" customHeight="1">
      <c r="A23" s="4" t="s">
        <v>7</v>
      </c>
      <c r="B23" s="23">
        <v>16702.8</v>
      </c>
      <c r="C23" s="23"/>
      <c r="D23" s="23"/>
      <c r="E23" s="23"/>
      <c r="F23" s="23"/>
      <c r="G23" s="23"/>
      <c r="H23" s="23"/>
      <c r="I23" s="23"/>
      <c r="J23" s="27"/>
      <c r="K23" s="23"/>
      <c r="L23" s="23"/>
      <c r="M23" s="23"/>
      <c r="N23" s="23"/>
      <c r="O23" s="28"/>
      <c r="P23" s="23"/>
      <c r="Q23" s="28"/>
      <c r="R23" s="28"/>
      <c r="S23" s="27"/>
      <c r="T23" s="27">
        <f>5164.3+574.5</f>
        <v>5738.8</v>
      </c>
      <c r="U23" s="27"/>
      <c r="V23" s="23">
        <v>4623.4</v>
      </c>
      <c r="W23" s="27"/>
      <c r="X23" s="27"/>
      <c r="Y23" s="27"/>
      <c r="Z23" s="23"/>
      <c r="AA23" s="23"/>
      <c r="AB23" s="23"/>
      <c r="AC23" s="23"/>
      <c r="AD23" s="28">
        <f t="shared" si="1"/>
        <v>10362.2</v>
      </c>
      <c r="AE23" s="28">
        <f t="shared" si="3"/>
        <v>6340.5999999999985</v>
      </c>
    </row>
    <row r="24" spans="1:32" ht="15.75">
      <c r="A24" s="3" t="s">
        <v>5</v>
      </c>
      <c r="B24" s="23">
        <v>13483</v>
      </c>
      <c r="C24" s="23"/>
      <c r="D24" s="23"/>
      <c r="E24" s="23"/>
      <c r="F24" s="23"/>
      <c r="G24" s="23"/>
      <c r="H24" s="23"/>
      <c r="I24" s="23"/>
      <c r="J24" s="27"/>
      <c r="K24" s="23"/>
      <c r="L24" s="23"/>
      <c r="M24" s="23"/>
      <c r="N24" s="23"/>
      <c r="O24" s="28"/>
      <c r="P24" s="23"/>
      <c r="Q24" s="28"/>
      <c r="R24" s="23"/>
      <c r="S24" s="27"/>
      <c r="T24" s="27">
        <v>5738.8</v>
      </c>
      <c r="U24" s="27"/>
      <c r="V24" s="23">
        <f>4352.6-225.6</f>
        <v>4127</v>
      </c>
      <c r="W24" s="27"/>
      <c r="X24" s="27"/>
      <c r="Y24" s="27"/>
      <c r="Z24" s="23"/>
      <c r="AA24" s="23"/>
      <c r="AB24" s="23"/>
      <c r="AC24" s="23"/>
      <c r="AD24" s="28">
        <f t="shared" si="1"/>
        <v>9865.8</v>
      </c>
      <c r="AE24" s="28">
        <f t="shared" si="3"/>
        <v>3617.2000000000007</v>
      </c>
      <c r="AF24" s="6"/>
    </row>
    <row r="25" spans="1:31" ht="15.75">
      <c r="A25" s="3" t="s">
        <v>3</v>
      </c>
      <c r="B25" s="23">
        <v>450</v>
      </c>
      <c r="C25" s="23"/>
      <c r="D25" s="23"/>
      <c r="E25" s="23"/>
      <c r="F25" s="23"/>
      <c r="G25" s="23"/>
      <c r="H25" s="23"/>
      <c r="I25" s="23"/>
      <c r="J25" s="27"/>
      <c r="K25" s="23"/>
      <c r="L25" s="23"/>
      <c r="M25" s="23"/>
      <c r="N25" s="23"/>
      <c r="O25" s="28"/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0</v>
      </c>
      <c r="AE25" s="28">
        <f t="shared" si="3"/>
        <v>450</v>
      </c>
    </row>
    <row r="26" spans="1:31" ht="15.75">
      <c r="A26" s="3" t="s">
        <v>1</v>
      </c>
      <c r="B26" s="23">
        <v>203.5</v>
      </c>
      <c r="C26" s="23"/>
      <c r="D26" s="23"/>
      <c r="E26" s="23"/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/>
      <c r="V26" s="23">
        <v>173.9</v>
      </c>
      <c r="W26" s="27"/>
      <c r="X26" s="27"/>
      <c r="Y26" s="27"/>
      <c r="Z26" s="23"/>
      <c r="AA26" s="23"/>
      <c r="AB26" s="23"/>
      <c r="AC26" s="23"/>
      <c r="AD26" s="28">
        <f t="shared" si="1"/>
        <v>173.9</v>
      </c>
      <c r="AE26" s="28">
        <f t="shared" si="3"/>
        <v>29.599999999999994</v>
      </c>
    </row>
    <row r="27" spans="1:31" ht="15.75">
      <c r="A27" s="3" t="s">
        <v>2</v>
      </c>
      <c r="B27" s="23">
        <v>1472.9</v>
      </c>
      <c r="C27" s="23"/>
      <c r="D27" s="23"/>
      <c r="E27" s="23"/>
      <c r="F27" s="23"/>
      <c r="G27" s="23"/>
      <c r="H27" s="23"/>
      <c r="I27" s="23"/>
      <c r="J27" s="27"/>
      <c r="K27" s="23"/>
      <c r="L27" s="23"/>
      <c r="M27" s="23"/>
      <c r="N27" s="23"/>
      <c r="O27" s="28"/>
      <c r="P27" s="23"/>
      <c r="Q27" s="28"/>
      <c r="R27" s="23"/>
      <c r="S27" s="27"/>
      <c r="T27" s="27"/>
      <c r="U27" s="27"/>
      <c r="V27" s="23">
        <v>96.9</v>
      </c>
      <c r="W27" s="27"/>
      <c r="X27" s="27"/>
      <c r="Y27" s="27"/>
      <c r="Z27" s="23"/>
      <c r="AA27" s="23"/>
      <c r="AB27" s="23"/>
      <c r="AC27" s="23"/>
      <c r="AD27" s="28">
        <f t="shared" si="1"/>
        <v>96.9</v>
      </c>
      <c r="AE27" s="28">
        <f t="shared" si="3"/>
        <v>1376</v>
      </c>
    </row>
    <row r="28" spans="1:31" ht="15.75">
      <c r="A28" s="3" t="s">
        <v>17</v>
      </c>
      <c r="B28" s="23">
        <v>115.3</v>
      </c>
      <c r="C28" s="23"/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0</v>
      </c>
      <c r="AE28" s="28">
        <f t="shared" si="3"/>
        <v>115.3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978.0999999999992</v>
      </c>
      <c r="C30" s="23">
        <f t="shared" si="5"/>
        <v>0</v>
      </c>
      <c r="D30" s="23">
        <f t="shared" si="5"/>
        <v>0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0</v>
      </c>
      <c r="O30" s="23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225.59999999999965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225.59999999999965</v>
      </c>
      <c r="AE30" s="28">
        <f>AE23-AE24-AE25-AE26-AE27-AE28-AE29</f>
        <v>752.499999999998</v>
      </c>
    </row>
    <row r="31" spans="1:31" ht="15" customHeight="1">
      <c r="A31" s="4" t="s">
        <v>8</v>
      </c>
      <c r="B31" s="23">
        <v>261.7</v>
      </c>
      <c r="C31" s="23"/>
      <c r="D31" s="23"/>
      <c r="E31" s="23"/>
      <c r="F31" s="23"/>
      <c r="G31" s="23"/>
      <c r="H31" s="23"/>
      <c r="I31" s="23"/>
      <c r="J31" s="27"/>
      <c r="K31" s="23"/>
      <c r="L31" s="23">
        <v>36.1</v>
      </c>
      <c r="M31" s="23"/>
      <c r="N31" s="23"/>
      <c r="O31" s="28"/>
      <c r="P31" s="23"/>
      <c r="Q31" s="28"/>
      <c r="R31" s="23"/>
      <c r="S31" s="27">
        <v>65.6</v>
      </c>
      <c r="T31" s="27">
        <v>6.5</v>
      </c>
      <c r="U31" s="27"/>
      <c r="V31" s="27">
        <v>0.4</v>
      </c>
      <c r="W31" s="27">
        <v>1.3</v>
      </c>
      <c r="X31" s="27"/>
      <c r="Y31" s="27"/>
      <c r="Z31" s="23"/>
      <c r="AA31" s="23"/>
      <c r="AB31" s="23"/>
      <c r="AC31" s="23"/>
      <c r="AD31" s="28">
        <f t="shared" si="1"/>
        <v>109.89999999999999</v>
      </c>
      <c r="AE31" s="28">
        <f aca="true" t="shared" si="6" ref="AE31:AE36">B31+C31-AD31</f>
        <v>151.8</v>
      </c>
    </row>
    <row r="32" spans="1:31" ht="15.75">
      <c r="A32" s="3" t="s">
        <v>5</v>
      </c>
      <c r="B32" s="23">
        <v>136.2</v>
      </c>
      <c r="C32" s="23"/>
      <c r="D32" s="23"/>
      <c r="E32" s="23"/>
      <c r="F32" s="23"/>
      <c r="G32" s="23"/>
      <c r="H32" s="23"/>
      <c r="I32" s="23"/>
      <c r="J32" s="27"/>
      <c r="K32" s="23"/>
      <c r="L32" s="23">
        <v>36.1</v>
      </c>
      <c r="M32" s="23"/>
      <c r="N32" s="23"/>
      <c r="O32" s="23"/>
      <c r="P32" s="23"/>
      <c r="Q32" s="28"/>
      <c r="R32" s="23"/>
      <c r="S32" s="27">
        <v>65.6</v>
      </c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101.69999999999999</v>
      </c>
      <c r="AE32" s="28">
        <f t="shared" si="6"/>
        <v>34.5</v>
      </c>
    </row>
    <row r="33" spans="1:31" ht="15.75">
      <c r="A33" s="3" t="s">
        <v>1</v>
      </c>
      <c r="B33" s="23">
        <v>0</v>
      </c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53.6</v>
      </c>
      <c r="C34" s="23"/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>
        <v>1.3</v>
      </c>
      <c r="X34" s="27"/>
      <c r="Y34" s="27"/>
      <c r="Z34" s="23"/>
      <c r="AA34" s="23"/>
      <c r="AB34" s="23"/>
      <c r="AC34" s="23"/>
      <c r="AD34" s="28">
        <f t="shared" si="1"/>
        <v>1.3</v>
      </c>
      <c r="AE34" s="28">
        <f t="shared" si="6"/>
        <v>52.300000000000004</v>
      </c>
    </row>
    <row r="35" spans="1:31" ht="15.75">
      <c r="A35" s="3" t="s">
        <v>17</v>
      </c>
      <c r="B35" s="23">
        <v>59.5</v>
      </c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59.5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12.400000000000006</v>
      </c>
      <c r="C37" s="23">
        <f t="shared" si="7"/>
        <v>0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6.5</v>
      </c>
      <c r="U37" s="23">
        <f t="shared" si="7"/>
        <v>0</v>
      </c>
      <c r="V37" s="23">
        <f t="shared" si="7"/>
        <v>0.4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6.9</v>
      </c>
      <c r="AE37" s="28">
        <f>AE31-AE32-AE34-AE36-AE33-AE35</f>
        <v>5.5</v>
      </c>
    </row>
    <row r="38" spans="1:31" ht="15" customHeight="1">
      <c r="A38" s="4" t="s">
        <v>34</v>
      </c>
      <c r="B38" s="23">
        <v>508.8</v>
      </c>
      <c r="C38" s="23"/>
      <c r="D38" s="23"/>
      <c r="E38" s="23"/>
      <c r="F38" s="23"/>
      <c r="G38" s="23"/>
      <c r="H38" s="23"/>
      <c r="I38" s="23"/>
      <c r="J38" s="27"/>
      <c r="K38" s="23"/>
      <c r="L38" s="23">
        <v>193</v>
      </c>
      <c r="M38" s="23"/>
      <c r="N38" s="23"/>
      <c r="O38" s="28"/>
      <c r="P38" s="23"/>
      <c r="Q38" s="28"/>
      <c r="R38" s="28"/>
      <c r="S38" s="27"/>
      <c r="T38" s="27">
        <v>223</v>
      </c>
      <c r="U38" s="27">
        <v>8.7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424.7</v>
      </c>
      <c r="AE38" s="28">
        <f aca="true" t="shared" si="8" ref="AE38:AE43">B38+C38-AD38</f>
        <v>84.10000000000002</v>
      </c>
    </row>
    <row r="39" spans="1:32" ht="15.75">
      <c r="A39" s="3" t="s">
        <v>5</v>
      </c>
      <c r="B39" s="23">
        <v>435.4</v>
      </c>
      <c r="C39" s="23"/>
      <c r="D39" s="23"/>
      <c r="E39" s="23"/>
      <c r="F39" s="23"/>
      <c r="G39" s="23"/>
      <c r="H39" s="23"/>
      <c r="I39" s="23"/>
      <c r="J39" s="27"/>
      <c r="K39" s="23"/>
      <c r="L39" s="23">
        <v>193</v>
      </c>
      <c r="M39" s="23"/>
      <c r="N39" s="23"/>
      <c r="O39" s="28"/>
      <c r="P39" s="23"/>
      <c r="Q39" s="28"/>
      <c r="R39" s="23"/>
      <c r="S39" s="27"/>
      <c r="T39" s="27">
        <v>222.7</v>
      </c>
      <c r="U39" s="27">
        <v>1.6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417.3</v>
      </c>
      <c r="AE39" s="28">
        <f t="shared" si="8"/>
        <v>18.099999999999966</v>
      </c>
      <c r="AF39" s="6"/>
    </row>
    <row r="40" spans="1:31" ht="15.75">
      <c r="A40" s="3" t="s">
        <v>3</v>
      </c>
      <c r="B40" s="23">
        <v>0</v>
      </c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1.4</v>
      </c>
      <c r="C41" s="23"/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8"/>
        <v>1.4</v>
      </c>
    </row>
    <row r="42" spans="1:31" ht="15.75">
      <c r="A42" s="3" t="s">
        <v>2</v>
      </c>
      <c r="B42" s="23">
        <v>65.8</v>
      </c>
      <c r="C42" s="23"/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>
        <v>4.7</v>
      </c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4.7</v>
      </c>
      <c r="AE42" s="28">
        <f t="shared" si="8"/>
        <v>61.099999999999994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6.200000000000031</v>
      </c>
      <c r="C44" s="23">
        <f t="shared" si="9"/>
        <v>0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0.30000000000001137</v>
      </c>
      <c r="U44" s="23">
        <f t="shared" si="9"/>
        <v>2.3999999999999995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2.700000000000011</v>
      </c>
      <c r="AE44" s="28">
        <f>AE38-AE39-AE40-AE41-AE42-AE43</f>
        <v>3.500000000000057</v>
      </c>
    </row>
    <row r="45" spans="1:31" ht="15" customHeight="1">
      <c r="A45" s="4" t="s">
        <v>15</v>
      </c>
      <c r="B45" s="37">
        <v>534.4</v>
      </c>
      <c r="C45" s="23"/>
      <c r="D45" s="23"/>
      <c r="E45" s="29"/>
      <c r="F45" s="29"/>
      <c r="G45" s="29"/>
      <c r="H45" s="29"/>
      <c r="I45" s="29"/>
      <c r="J45" s="30"/>
      <c r="K45" s="29"/>
      <c r="L45" s="29"/>
      <c r="M45" s="29">
        <v>110.5</v>
      </c>
      <c r="N45" s="29"/>
      <c r="O45" s="32"/>
      <c r="P45" s="29"/>
      <c r="Q45" s="29"/>
      <c r="R45" s="29"/>
      <c r="S45" s="30"/>
      <c r="T45" s="30"/>
      <c r="U45" s="29"/>
      <c r="V45" s="29"/>
      <c r="W45" s="30">
        <v>80.7</v>
      </c>
      <c r="X45" s="30"/>
      <c r="Y45" s="30"/>
      <c r="Z45" s="29"/>
      <c r="AA45" s="29"/>
      <c r="AB45" s="29"/>
      <c r="AC45" s="29"/>
      <c r="AD45" s="28">
        <f t="shared" si="1"/>
        <v>191.2</v>
      </c>
      <c r="AE45" s="28">
        <f>B45+C45-AD45</f>
        <v>343.2</v>
      </c>
    </row>
    <row r="46" spans="1:31" ht="15.75">
      <c r="A46" s="3" t="s">
        <v>1</v>
      </c>
      <c r="B46" s="23">
        <v>0</v>
      </c>
      <c r="C46" s="23"/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498.7</v>
      </c>
      <c r="C47" s="23"/>
      <c r="D47" s="23"/>
      <c r="E47" s="23"/>
      <c r="F47" s="23"/>
      <c r="G47" s="23"/>
      <c r="H47" s="23"/>
      <c r="I47" s="23"/>
      <c r="J47" s="27"/>
      <c r="K47" s="23"/>
      <c r="L47" s="23"/>
      <c r="M47" s="23">
        <v>110.3</v>
      </c>
      <c r="N47" s="23"/>
      <c r="O47" s="28"/>
      <c r="P47" s="23"/>
      <c r="Q47" s="23"/>
      <c r="R47" s="23"/>
      <c r="S47" s="27"/>
      <c r="T47" s="27"/>
      <c r="U47" s="23"/>
      <c r="V47" s="23"/>
      <c r="W47" s="27">
        <v>80.7</v>
      </c>
      <c r="X47" s="27"/>
      <c r="Y47" s="27"/>
      <c r="Z47" s="23"/>
      <c r="AA47" s="23"/>
      <c r="AB47" s="23"/>
      <c r="AC47" s="23"/>
      <c r="AD47" s="28">
        <f t="shared" si="1"/>
        <v>191</v>
      </c>
      <c r="AE47" s="28">
        <f>B47+C47-AD47</f>
        <v>307.7</v>
      </c>
    </row>
    <row r="48" spans="1:31" ht="30" hidden="1">
      <c r="A48" s="64" t="s">
        <v>46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8">
        <f t="shared" si="1"/>
        <v>0</v>
      </c>
      <c r="AE48" s="28">
        <f>B48+C48-AD48</f>
        <v>0</v>
      </c>
    </row>
    <row r="49" spans="1:31" ht="15.75">
      <c r="A49" s="63" t="s">
        <v>26</v>
      </c>
      <c r="B49" s="23">
        <f aca="true" t="shared" si="10" ref="B49:AB49">B45-B46-B47</f>
        <v>35.69999999999999</v>
      </c>
      <c r="C49" s="23">
        <f t="shared" si="10"/>
        <v>0</v>
      </c>
      <c r="D49" s="23">
        <f t="shared" si="10"/>
        <v>0</v>
      </c>
      <c r="E49" s="23">
        <f t="shared" si="10"/>
        <v>0</v>
      </c>
      <c r="F49" s="23">
        <f t="shared" si="10"/>
        <v>0</v>
      </c>
      <c r="G49" s="23">
        <f t="shared" si="10"/>
        <v>0</v>
      </c>
      <c r="H49" s="23">
        <f t="shared" si="10"/>
        <v>0</v>
      </c>
      <c r="I49" s="23">
        <f t="shared" si="10"/>
        <v>0</v>
      </c>
      <c r="J49" s="23">
        <f t="shared" si="10"/>
        <v>0</v>
      </c>
      <c r="K49" s="23">
        <f t="shared" si="10"/>
        <v>0</v>
      </c>
      <c r="L49" s="23">
        <f t="shared" si="10"/>
        <v>0</v>
      </c>
      <c r="M49" s="23">
        <f t="shared" si="10"/>
        <v>0.20000000000000284</v>
      </c>
      <c r="N49" s="23">
        <f t="shared" si="10"/>
        <v>0</v>
      </c>
      <c r="O49" s="23">
        <f t="shared" si="10"/>
        <v>0</v>
      </c>
      <c r="P49" s="23">
        <f t="shared" si="10"/>
        <v>0</v>
      </c>
      <c r="Q49" s="23">
        <f t="shared" si="10"/>
        <v>0</v>
      </c>
      <c r="R49" s="23">
        <f t="shared" si="10"/>
        <v>0</v>
      </c>
      <c r="S49" s="23">
        <f t="shared" si="10"/>
        <v>0</v>
      </c>
      <c r="T49" s="23">
        <f t="shared" si="10"/>
        <v>0</v>
      </c>
      <c r="U49" s="23">
        <f t="shared" si="10"/>
        <v>0</v>
      </c>
      <c r="V49" s="23">
        <f t="shared" si="10"/>
        <v>0</v>
      </c>
      <c r="W49" s="23">
        <f t="shared" si="10"/>
        <v>0</v>
      </c>
      <c r="X49" s="23">
        <f t="shared" si="10"/>
        <v>0</v>
      </c>
      <c r="Y49" s="23">
        <f t="shared" si="10"/>
        <v>0</v>
      </c>
      <c r="Z49" s="23">
        <f t="shared" si="10"/>
        <v>0</v>
      </c>
      <c r="AA49" s="23">
        <f t="shared" si="10"/>
        <v>0</v>
      </c>
      <c r="AB49" s="23">
        <f t="shared" si="10"/>
        <v>0</v>
      </c>
      <c r="AC49" s="23"/>
      <c r="AD49" s="28">
        <f t="shared" si="1"/>
        <v>0.20000000000000284</v>
      </c>
      <c r="AE49" s="28">
        <f>AE45-AE47-AE46</f>
        <v>35.5</v>
      </c>
    </row>
    <row r="50" spans="1:31" ht="15" customHeight="1">
      <c r="A50" s="4" t="s">
        <v>0</v>
      </c>
      <c r="B50" s="23">
        <v>3557.7</v>
      </c>
      <c r="C50" s="23"/>
      <c r="D50" s="23"/>
      <c r="E50" s="23"/>
      <c r="F50" s="23"/>
      <c r="G50" s="23"/>
      <c r="H50" s="23"/>
      <c r="I50" s="23"/>
      <c r="J50" s="27"/>
      <c r="K50" s="23"/>
      <c r="L50" s="23"/>
      <c r="M50" s="23">
        <v>3479.6</v>
      </c>
      <c r="N50" s="23">
        <v>8.1</v>
      </c>
      <c r="O50" s="28"/>
      <c r="P50" s="23"/>
      <c r="Q50" s="23"/>
      <c r="R50" s="23"/>
      <c r="S50" s="27">
        <v>4.1</v>
      </c>
      <c r="T50" s="27"/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3491.7999999999997</v>
      </c>
      <c r="AE50" s="28">
        <f aca="true" t="shared" si="11" ref="AE50:AE56">B50+C50-AD50</f>
        <v>65.90000000000009</v>
      </c>
    </row>
    <row r="51" spans="1:32" ht="15" customHeight="1">
      <c r="A51" s="4" t="s">
        <v>9</v>
      </c>
      <c r="B51" s="45">
        <v>3083.6</v>
      </c>
      <c r="C51" s="23"/>
      <c r="D51" s="23"/>
      <c r="E51" s="23"/>
      <c r="F51" s="23"/>
      <c r="G51" s="23"/>
      <c r="H51" s="23"/>
      <c r="I51" s="23"/>
      <c r="J51" s="27"/>
      <c r="K51" s="23"/>
      <c r="L51" s="23">
        <f>1251.6+285.2</f>
        <v>1536.8</v>
      </c>
      <c r="M51" s="23">
        <v>60</v>
      </c>
      <c r="N51" s="23">
        <v>12.3</v>
      </c>
      <c r="O51" s="28"/>
      <c r="P51" s="23">
        <v>10.8</v>
      </c>
      <c r="Q51" s="28"/>
      <c r="R51" s="23"/>
      <c r="S51" s="27">
        <v>1064.6</v>
      </c>
      <c r="T51" s="27"/>
      <c r="U51" s="27">
        <v>3.2</v>
      </c>
      <c r="V51" s="23">
        <v>0.1</v>
      </c>
      <c r="W51" s="27"/>
      <c r="X51" s="27"/>
      <c r="Y51" s="27"/>
      <c r="Z51" s="23"/>
      <c r="AA51" s="23"/>
      <c r="AB51" s="23"/>
      <c r="AC51" s="23"/>
      <c r="AD51" s="28">
        <f t="shared" si="1"/>
        <v>2687.7999999999997</v>
      </c>
      <c r="AE51" s="23">
        <f t="shared" si="11"/>
        <v>395.8000000000002</v>
      </c>
      <c r="AF51" s="6"/>
    </row>
    <row r="52" spans="1:32" ht="15.75">
      <c r="A52" s="3" t="s">
        <v>5</v>
      </c>
      <c r="B52" s="23">
        <v>2301.2</v>
      </c>
      <c r="C52" s="23"/>
      <c r="D52" s="23"/>
      <c r="E52" s="23"/>
      <c r="F52" s="23"/>
      <c r="G52" s="23"/>
      <c r="H52" s="23"/>
      <c r="I52" s="23"/>
      <c r="J52" s="27"/>
      <c r="K52" s="23"/>
      <c r="L52" s="23">
        <v>1216.2</v>
      </c>
      <c r="M52" s="23"/>
      <c r="N52" s="23"/>
      <c r="O52" s="28"/>
      <c r="P52" s="23"/>
      <c r="Q52" s="28"/>
      <c r="R52" s="23"/>
      <c r="S52" s="27">
        <v>1064.6</v>
      </c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2280.8</v>
      </c>
      <c r="AE52" s="23">
        <f t="shared" si="11"/>
        <v>20.399999999999636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1"/>
        <v>0</v>
      </c>
      <c r="AF53" s="6"/>
    </row>
    <row r="54" spans="1:31" ht="15.75">
      <c r="A54" s="3" t="s">
        <v>2</v>
      </c>
      <c r="B54" s="37">
        <v>205</v>
      </c>
      <c r="C54" s="23"/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>
        <v>6.5</v>
      </c>
      <c r="Q54" s="28"/>
      <c r="R54" s="23"/>
      <c r="S54" s="27"/>
      <c r="T54" s="27"/>
      <c r="U54" s="27">
        <v>2.8</v>
      </c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9.3</v>
      </c>
      <c r="AE54" s="23">
        <f t="shared" si="11"/>
        <v>195.7</v>
      </c>
    </row>
    <row r="55" spans="1:31" ht="15.75">
      <c r="A55" s="3" t="s">
        <v>17</v>
      </c>
      <c r="B55" s="37">
        <v>3.4</v>
      </c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>
        <v>3.4</v>
      </c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3.4</v>
      </c>
      <c r="AE55" s="23">
        <f t="shared" si="11"/>
        <v>0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</row>
    <row r="57" spans="1:31" ht="15.75">
      <c r="A57" s="3" t="s">
        <v>26</v>
      </c>
      <c r="B57" s="23">
        <f aca="true" t="shared" si="12" ref="B57:AB57">B51-B52-B54-B56-B53-B55</f>
        <v>574.0000000000001</v>
      </c>
      <c r="C57" s="23">
        <f t="shared" si="12"/>
        <v>0</v>
      </c>
      <c r="D57" s="23">
        <f t="shared" si="12"/>
        <v>0</v>
      </c>
      <c r="E57" s="23">
        <f t="shared" si="12"/>
        <v>0</v>
      </c>
      <c r="F57" s="23">
        <f t="shared" si="12"/>
        <v>0</v>
      </c>
      <c r="G57" s="23">
        <f t="shared" si="12"/>
        <v>0</v>
      </c>
      <c r="H57" s="23">
        <f t="shared" si="12"/>
        <v>0</v>
      </c>
      <c r="I57" s="23">
        <f t="shared" si="12"/>
        <v>0</v>
      </c>
      <c r="J57" s="23">
        <f t="shared" si="12"/>
        <v>0</v>
      </c>
      <c r="K57" s="23">
        <f t="shared" si="12"/>
        <v>0</v>
      </c>
      <c r="L57" s="23">
        <f t="shared" si="12"/>
        <v>320.5999999999999</v>
      </c>
      <c r="M57" s="23">
        <f t="shared" si="12"/>
        <v>60</v>
      </c>
      <c r="N57" s="23">
        <f t="shared" si="12"/>
        <v>12.3</v>
      </c>
      <c r="O57" s="23">
        <f t="shared" si="12"/>
        <v>0</v>
      </c>
      <c r="P57" s="23">
        <f t="shared" si="12"/>
        <v>0.9000000000000008</v>
      </c>
      <c r="Q57" s="23">
        <f t="shared" si="12"/>
        <v>0</v>
      </c>
      <c r="R57" s="23">
        <f t="shared" si="12"/>
        <v>0</v>
      </c>
      <c r="S57" s="23">
        <f t="shared" si="12"/>
        <v>0</v>
      </c>
      <c r="T57" s="23">
        <f t="shared" si="12"/>
        <v>0</v>
      </c>
      <c r="U57" s="23">
        <f t="shared" si="12"/>
        <v>0.40000000000000036</v>
      </c>
      <c r="V57" s="23">
        <f t="shared" si="12"/>
        <v>0.1</v>
      </c>
      <c r="W57" s="23">
        <f t="shared" si="12"/>
        <v>0</v>
      </c>
      <c r="X57" s="23">
        <f t="shared" si="12"/>
        <v>0</v>
      </c>
      <c r="Y57" s="23">
        <f t="shared" si="12"/>
        <v>0</v>
      </c>
      <c r="Z57" s="23">
        <f t="shared" si="12"/>
        <v>0</v>
      </c>
      <c r="AA57" s="23">
        <f t="shared" si="12"/>
        <v>0</v>
      </c>
      <c r="AB57" s="23">
        <f t="shared" si="12"/>
        <v>0</v>
      </c>
      <c r="AC57" s="23"/>
      <c r="AD57" s="23">
        <f>AD51-AD52-AD54-AD56-AD53-AD55</f>
        <v>394.29999999999956</v>
      </c>
      <c r="AE57" s="23">
        <f>AE51-AE52-AE54-AE56-AE53-AE55</f>
        <v>179.70000000000056</v>
      </c>
    </row>
    <row r="58" spans="1:31" ht="15" customHeight="1">
      <c r="A58" s="4" t="s">
        <v>10</v>
      </c>
      <c r="B58" s="23">
        <v>56.6</v>
      </c>
      <c r="C58" s="23"/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>
        <v>17.7</v>
      </c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3" ref="AD58:AD88">SUM(D58:AB58)</f>
        <v>17.7</v>
      </c>
      <c r="AE58" s="23">
        <f aca="true" t="shared" si="14" ref="AE58:AE64">B58+C58-AD58</f>
        <v>38.900000000000006</v>
      </c>
    </row>
    <row r="59" spans="1:31" ht="15" customHeight="1">
      <c r="A59" s="4" t="s">
        <v>11</v>
      </c>
      <c r="B59" s="23">
        <v>1008.8</v>
      </c>
      <c r="C59" s="23"/>
      <c r="D59" s="23"/>
      <c r="E59" s="23"/>
      <c r="F59" s="23"/>
      <c r="G59" s="23"/>
      <c r="H59" s="23"/>
      <c r="I59" s="23"/>
      <c r="J59" s="27"/>
      <c r="K59" s="23"/>
      <c r="L59" s="23">
        <v>260.4</v>
      </c>
      <c r="M59" s="23"/>
      <c r="N59" s="23">
        <v>84.2</v>
      </c>
      <c r="O59" s="28"/>
      <c r="P59" s="23">
        <v>35.2</v>
      </c>
      <c r="Q59" s="28">
        <v>27.7</v>
      </c>
      <c r="R59" s="23"/>
      <c r="S59" s="27">
        <f>429.5+47.7</f>
        <v>477.2</v>
      </c>
      <c r="T59" s="27">
        <v>9.2</v>
      </c>
      <c r="U59" s="27"/>
      <c r="V59" s="23"/>
      <c r="W59" s="27">
        <v>7.6</v>
      </c>
      <c r="X59" s="27"/>
      <c r="Y59" s="27"/>
      <c r="Z59" s="23"/>
      <c r="AA59" s="23"/>
      <c r="AB59" s="23"/>
      <c r="AC59" s="23"/>
      <c r="AD59" s="28">
        <f t="shared" si="13"/>
        <v>901.5</v>
      </c>
      <c r="AE59" s="23">
        <f t="shared" si="14"/>
        <v>107.29999999999995</v>
      </c>
    </row>
    <row r="60" spans="1:32" ht="15.75">
      <c r="A60" s="3" t="s">
        <v>5</v>
      </c>
      <c r="B60" s="23">
        <v>703.4</v>
      </c>
      <c r="C60" s="23"/>
      <c r="D60" s="23"/>
      <c r="E60" s="23"/>
      <c r="F60" s="23"/>
      <c r="G60" s="23"/>
      <c r="H60" s="23"/>
      <c r="I60" s="23"/>
      <c r="J60" s="27"/>
      <c r="K60" s="23"/>
      <c r="L60" s="23">
        <v>260.4</v>
      </c>
      <c r="M60" s="23"/>
      <c r="N60" s="23"/>
      <c r="O60" s="28"/>
      <c r="P60" s="23"/>
      <c r="Q60" s="28"/>
      <c r="R60" s="23"/>
      <c r="S60" s="27">
        <v>390.2</v>
      </c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650.5999999999999</v>
      </c>
      <c r="AE60" s="23">
        <f t="shared" si="14"/>
        <v>52.80000000000007</v>
      </c>
      <c r="AF60" s="65"/>
    </row>
    <row r="61" spans="1:32" ht="15.75">
      <c r="A61" s="3" t="s">
        <v>3</v>
      </c>
      <c r="B61" s="23">
        <v>0</v>
      </c>
      <c r="C61" s="23"/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0</v>
      </c>
      <c r="AE61" s="23">
        <f t="shared" si="14"/>
        <v>0</v>
      </c>
      <c r="AF61" s="6"/>
    </row>
    <row r="62" spans="1:32" ht="15.75">
      <c r="A62" s="3" t="s">
        <v>1</v>
      </c>
      <c r="B62" s="23">
        <v>6.5</v>
      </c>
      <c r="C62" s="23"/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8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0</v>
      </c>
      <c r="AE62" s="23">
        <f t="shared" si="14"/>
        <v>6.5</v>
      </c>
      <c r="AF62" s="6"/>
    </row>
    <row r="63" spans="1:31" ht="15.75">
      <c r="A63" s="3" t="s">
        <v>2</v>
      </c>
      <c r="B63" s="23">
        <v>31.9</v>
      </c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8"/>
      <c r="P63" s="23"/>
      <c r="Q63" s="23"/>
      <c r="R63" s="23"/>
      <c r="S63" s="27"/>
      <c r="T63" s="27">
        <v>1.1</v>
      </c>
      <c r="U63" s="27"/>
      <c r="V63" s="23"/>
      <c r="W63" s="27">
        <v>7.6</v>
      </c>
      <c r="X63" s="27"/>
      <c r="Y63" s="27"/>
      <c r="Z63" s="23"/>
      <c r="AA63" s="23"/>
      <c r="AB63" s="23"/>
      <c r="AC63" s="23"/>
      <c r="AD63" s="28">
        <f t="shared" si="13"/>
        <v>8.7</v>
      </c>
      <c r="AE63" s="23">
        <f t="shared" si="14"/>
        <v>23.2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</row>
    <row r="65" spans="1:31" ht="15.75">
      <c r="A65" s="3" t="s">
        <v>26</v>
      </c>
      <c r="B65" s="23">
        <f aca="true" t="shared" si="15" ref="B65:AB65">B59-B60-B63-B64-B62-B61</f>
        <v>267</v>
      </c>
      <c r="C65" s="23">
        <f t="shared" si="15"/>
        <v>0</v>
      </c>
      <c r="D65" s="23">
        <f t="shared" si="15"/>
        <v>0</v>
      </c>
      <c r="E65" s="23">
        <f t="shared" si="15"/>
        <v>0</v>
      </c>
      <c r="F65" s="23">
        <f t="shared" si="15"/>
        <v>0</v>
      </c>
      <c r="G65" s="23">
        <f t="shared" si="15"/>
        <v>0</v>
      </c>
      <c r="H65" s="23">
        <f t="shared" si="15"/>
        <v>0</v>
      </c>
      <c r="I65" s="23">
        <f t="shared" si="15"/>
        <v>0</v>
      </c>
      <c r="J65" s="23">
        <f t="shared" si="15"/>
        <v>0</v>
      </c>
      <c r="K65" s="23">
        <f t="shared" si="15"/>
        <v>0</v>
      </c>
      <c r="L65" s="23">
        <f t="shared" si="15"/>
        <v>0</v>
      </c>
      <c r="M65" s="23">
        <f t="shared" si="15"/>
        <v>0</v>
      </c>
      <c r="N65" s="23">
        <f t="shared" si="15"/>
        <v>84.2</v>
      </c>
      <c r="O65" s="23">
        <f t="shared" si="15"/>
        <v>0</v>
      </c>
      <c r="P65" s="23">
        <f t="shared" si="15"/>
        <v>35.2</v>
      </c>
      <c r="Q65" s="23">
        <f t="shared" si="15"/>
        <v>27.7</v>
      </c>
      <c r="R65" s="23">
        <f t="shared" si="15"/>
        <v>0</v>
      </c>
      <c r="S65" s="23">
        <f t="shared" si="15"/>
        <v>87</v>
      </c>
      <c r="T65" s="23">
        <f t="shared" si="15"/>
        <v>8.1</v>
      </c>
      <c r="U65" s="23">
        <f t="shared" si="15"/>
        <v>0</v>
      </c>
      <c r="V65" s="23">
        <f t="shared" si="15"/>
        <v>0</v>
      </c>
      <c r="W65" s="23">
        <f t="shared" si="15"/>
        <v>0</v>
      </c>
      <c r="X65" s="23">
        <f t="shared" si="15"/>
        <v>0</v>
      </c>
      <c r="Y65" s="23">
        <f t="shared" si="15"/>
        <v>0</v>
      </c>
      <c r="Z65" s="23">
        <f t="shared" si="15"/>
        <v>0</v>
      </c>
      <c r="AA65" s="23">
        <f t="shared" si="15"/>
        <v>0</v>
      </c>
      <c r="AB65" s="23">
        <f t="shared" si="15"/>
        <v>0</v>
      </c>
      <c r="AC65" s="23"/>
      <c r="AD65" s="28">
        <f t="shared" si="13"/>
        <v>242.2</v>
      </c>
      <c r="AE65" s="23">
        <f>AE59-AE60-AE63-AE64-AE62-AE61</f>
        <v>24.799999999999887</v>
      </c>
    </row>
    <row r="66" spans="1:31" ht="31.5">
      <c r="A66" s="4" t="s">
        <v>33</v>
      </c>
      <c r="B66" s="23">
        <v>141.7</v>
      </c>
      <c r="C66" s="23"/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>
        <v>21</v>
      </c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21</v>
      </c>
      <c r="AE66" s="31">
        <f aca="true" t="shared" si="16" ref="AE66:AE78">B66+C66-AD66</f>
        <v>120.69999999999999</v>
      </c>
    </row>
    <row r="67" spans="1:31" ht="15.75">
      <c r="A67" s="4" t="s">
        <v>42</v>
      </c>
      <c r="B67" s="23">
        <v>5.5</v>
      </c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>
        <v>5.5</v>
      </c>
      <c r="X67" s="27"/>
      <c r="Y67" s="27"/>
      <c r="Z67" s="23"/>
      <c r="AA67" s="23"/>
      <c r="AB67" s="23"/>
      <c r="AC67" s="23"/>
      <c r="AD67" s="28">
        <f t="shared" si="13"/>
        <v>5.5</v>
      </c>
      <c r="AE67" s="31">
        <f t="shared" si="16"/>
        <v>0</v>
      </c>
    </row>
    <row r="68" spans="1:48" ht="31.5" hidden="1">
      <c r="A68" s="4" t="s">
        <v>22</v>
      </c>
      <c r="B68" s="23"/>
      <c r="C68" s="29"/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/>
      <c r="P68" s="29"/>
      <c r="Q68" s="32"/>
      <c r="R68" s="29"/>
      <c r="S68" s="30"/>
      <c r="T68" s="30"/>
      <c r="U68" s="30"/>
      <c r="V68" s="29"/>
      <c r="W68" s="30"/>
      <c r="X68" s="30"/>
      <c r="Y68" s="30"/>
      <c r="Z68" s="29"/>
      <c r="AA68" s="29"/>
      <c r="AB68" s="29"/>
      <c r="AC68" s="29"/>
      <c r="AD68" s="28">
        <f t="shared" si="13"/>
        <v>0</v>
      </c>
      <c r="AE68" s="31">
        <f t="shared" si="16"/>
        <v>0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44</v>
      </c>
      <c r="B69" s="45">
        <v>431.5</v>
      </c>
      <c r="C69" s="23"/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>
        <v>5.6</v>
      </c>
      <c r="R69" s="23">
        <v>10.1</v>
      </c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15.7</v>
      </c>
      <c r="AE69" s="31">
        <f t="shared" si="16"/>
        <v>415.8</v>
      </c>
    </row>
    <row r="70" spans="1:31" ht="15" customHeight="1">
      <c r="A70" s="3" t="s">
        <v>5</v>
      </c>
      <c r="B70" s="23">
        <v>13.5</v>
      </c>
      <c r="C70" s="23"/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13.5</v>
      </c>
    </row>
    <row r="71" spans="1:31" ht="15" customHeight="1">
      <c r="A71" s="3" t="s">
        <v>2</v>
      </c>
      <c r="B71" s="23">
        <v>112.6</v>
      </c>
      <c r="C71" s="23"/>
      <c r="D71" s="23"/>
      <c r="E71" s="23"/>
      <c r="F71" s="23"/>
      <c r="G71" s="23"/>
      <c r="H71" s="23"/>
      <c r="I71" s="23"/>
      <c r="J71" s="27"/>
      <c r="K71" s="23"/>
      <c r="L71" s="23"/>
      <c r="M71" s="23"/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3"/>
        <v>0</v>
      </c>
      <c r="AE71" s="31">
        <f t="shared" si="16"/>
        <v>112.6</v>
      </c>
    </row>
    <row r="72" spans="1:31" s="11" customFormat="1" ht="31.5">
      <c r="A72" s="12" t="s">
        <v>21</v>
      </c>
      <c r="B72" s="23">
        <v>138.2</v>
      </c>
      <c r="C72" s="23"/>
      <c r="D72" s="23"/>
      <c r="E72" s="29"/>
      <c r="F72" s="29"/>
      <c r="G72" s="29"/>
      <c r="H72" s="29"/>
      <c r="I72" s="29"/>
      <c r="J72" s="30">
        <v>21.9</v>
      </c>
      <c r="K72" s="29"/>
      <c r="L72" s="29"/>
      <c r="M72" s="29"/>
      <c r="N72" s="29"/>
      <c r="O72" s="29"/>
      <c r="P72" s="29"/>
      <c r="Q72" s="32"/>
      <c r="R72" s="29"/>
      <c r="S72" s="30"/>
      <c r="T72" s="30"/>
      <c r="U72" s="29">
        <v>41.8</v>
      </c>
      <c r="V72" s="30"/>
      <c r="W72" s="30"/>
      <c r="X72" s="30"/>
      <c r="Y72" s="30"/>
      <c r="Z72" s="29"/>
      <c r="AA72" s="29"/>
      <c r="AB72" s="29"/>
      <c r="AC72" s="29"/>
      <c r="AD72" s="28">
        <f>SUM(D72:AB72)</f>
        <v>63.699999999999996</v>
      </c>
      <c r="AE72" s="31">
        <f t="shared" si="16"/>
        <v>74.5</v>
      </c>
    </row>
    <row r="73" spans="1:31" s="11" customFormat="1" ht="15.75">
      <c r="A73" s="3" t="s">
        <v>5</v>
      </c>
      <c r="B73" s="23">
        <v>62.2</v>
      </c>
      <c r="C73" s="23"/>
      <c r="D73" s="23"/>
      <c r="E73" s="29"/>
      <c r="F73" s="29"/>
      <c r="G73" s="29"/>
      <c r="H73" s="29"/>
      <c r="I73" s="29"/>
      <c r="J73" s="30">
        <v>21.9</v>
      </c>
      <c r="K73" s="29"/>
      <c r="L73" s="29"/>
      <c r="M73" s="29"/>
      <c r="N73" s="29"/>
      <c r="O73" s="29"/>
      <c r="P73" s="29"/>
      <c r="Q73" s="32"/>
      <c r="R73" s="29"/>
      <c r="S73" s="30"/>
      <c r="T73" s="30"/>
      <c r="U73" s="29">
        <v>39.7</v>
      </c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61.6</v>
      </c>
      <c r="AE73" s="31">
        <f t="shared" si="16"/>
        <v>0.6000000000000014</v>
      </c>
    </row>
    <row r="74" spans="1:31" s="11" customFormat="1" ht="15.75">
      <c r="A74" s="3" t="s">
        <v>3</v>
      </c>
      <c r="B74" s="23">
        <v>5.8</v>
      </c>
      <c r="C74" s="23"/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5.8</v>
      </c>
    </row>
    <row r="75" spans="1:31" s="11" customFormat="1" ht="15.75" hidden="1">
      <c r="A75" s="3" t="s">
        <v>1</v>
      </c>
      <c r="B75" s="23"/>
      <c r="C75" s="23"/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>
      <c r="A76" s="3" t="s">
        <v>2</v>
      </c>
      <c r="B76" s="23">
        <v>7</v>
      </c>
      <c r="C76" s="23"/>
      <c r="D76" s="23"/>
      <c r="E76" s="29"/>
      <c r="F76" s="29"/>
      <c r="G76" s="29"/>
      <c r="H76" s="29"/>
      <c r="I76" s="29"/>
      <c r="J76" s="30"/>
      <c r="K76" s="29"/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0</v>
      </c>
      <c r="AE76" s="31">
        <f t="shared" si="16"/>
        <v>7</v>
      </c>
    </row>
    <row r="77" spans="1:31" s="11" customFormat="1" ht="15.75">
      <c r="A77" s="12" t="s">
        <v>41</v>
      </c>
      <c r="B77" s="23">
        <v>0</v>
      </c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t="shared" si="16"/>
        <v>0</v>
      </c>
    </row>
    <row r="78" spans="1:31" s="11" customFormat="1" ht="15.75" hidden="1">
      <c r="A78" s="12" t="s">
        <v>36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 hidden="1">
      <c r="A79" s="12" t="s">
        <v>43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3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aca="true" t="shared" si="17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7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3"/>
        <v>0</v>
      </c>
      <c r="AE82" s="31">
        <f t="shared" si="17"/>
        <v>0</v>
      </c>
    </row>
    <row r="83" spans="1:31" s="11" customFormat="1" ht="31.5" hidden="1">
      <c r="A83" s="33" t="s">
        <v>32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t="shared" si="17"/>
        <v>0</v>
      </c>
    </row>
    <row r="84" spans="1:32" ht="15" customHeight="1" hidden="1">
      <c r="A84" s="4" t="s">
        <v>39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2" ht="18.75" customHeight="1">
      <c r="A86" s="4" t="s">
        <v>49</v>
      </c>
      <c r="B86" s="23">
        <v>1855.3</v>
      </c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>
        <v>1236.9</v>
      </c>
      <c r="W86" s="27">
        <v>618.4</v>
      </c>
      <c r="X86" s="27"/>
      <c r="Y86" s="27"/>
      <c r="Z86" s="23"/>
      <c r="AA86" s="23"/>
      <c r="AB86" s="23"/>
      <c r="AC86" s="23"/>
      <c r="AD86" s="28">
        <f t="shared" si="13"/>
        <v>1855.3000000000002</v>
      </c>
      <c r="AE86" s="23">
        <f t="shared" si="17"/>
        <v>0</v>
      </c>
      <c r="AF86" s="11"/>
    </row>
    <row r="87" spans="1:32" ht="15.75">
      <c r="A87" s="4" t="s">
        <v>29</v>
      </c>
      <c r="B87" s="23">
        <v>33.3</v>
      </c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3"/>
        <v>0</v>
      </c>
      <c r="AE87" s="23">
        <f t="shared" si="17"/>
        <v>33.3</v>
      </c>
      <c r="AF87" s="11"/>
    </row>
    <row r="88" spans="1:32" ht="15.75" hidden="1">
      <c r="A88" s="4" t="s">
        <v>38</v>
      </c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3"/>
        <v>0</v>
      </c>
      <c r="AE88" s="23">
        <f t="shared" si="17"/>
        <v>0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31</v>
      </c>
      <c r="B90" s="43">
        <f aca="true" t="shared" si="18" ref="B90:V90">B10+B15+B23+B31+B45+B50+B51+B58+B59+B66+B68+B69+B72+B77+B78+B79+B84+B85+B86+B87+B38+B88+B67</f>
        <v>56422.799999999996</v>
      </c>
      <c r="C90" s="43">
        <f t="shared" si="18"/>
        <v>0</v>
      </c>
      <c r="D90" s="43">
        <f t="shared" si="18"/>
        <v>0</v>
      </c>
      <c r="E90" s="43">
        <f t="shared" si="18"/>
        <v>0</v>
      </c>
      <c r="F90" s="43">
        <f t="shared" si="18"/>
        <v>0</v>
      </c>
      <c r="G90" s="43">
        <f t="shared" si="18"/>
        <v>0</v>
      </c>
      <c r="H90" s="43">
        <f t="shared" si="18"/>
        <v>0</v>
      </c>
      <c r="I90" s="43">
        <f t="shared" si="18"/>
        <v>0</v>
      </c>
      <c r="J90" s="43">
        <f t="shared" si="18"/>
        <v>1195.7</v>
      </c>
      <c r="K90" s="43">
        <f t="shared" si="18"/>
        <v>37.3</v>
      </c>
      <c r="L90" s="43">
        <f t="shared" si="18"/>
        <v>5906.9</v>
      </c>
      <c r="M90" s="43">
        <f t="shared" si="18"/>
        <v>3650.1</v>
      </c>
      <c r="N90" s="43">
        <f t="shared" si="18"/>
        <v>132</v>
      </c>
      <c r="O90" s="43">
        <f t="shared" si="18"/>
        <v>15.1</v>
      </c>
      <c r="P90" s="43">
        <f t="shared" si="18"/>
        <v>367.1</v>
      </c>
      <c r="Q90" s="43">
        <f t="shared" si="18"/>
        <v>39.4</v>
      </c>
      <c r="R90" s="43">
        <f t="shared" si="18"/>
        <v>109.7</v>
      </c>
      <c r="S90" s="43">
        <f t="shared" si="18"/>
        <v>11628.400000000001</v>
      </c>
      <c r="T90" s="43">
        <f t="shared" si="18"/>
        <v>7567.5</v>
      </c>
      <c r="U90" s="43">
        <f t="shared" si="18"/>
        <v>4467</v>
      </c>
      <c r="V90" s="43">
        <f t="shared" si="18"/>
        <v>5875.699999999999</v>
      </c>
      <c r="W90" s="43">
        <f>W10+W15+W23+W31+W45+W50+W51+W58+W59+W66+W68+W69+W72+W77+W78+W79+W84+W85+W86+W87+W38+W88+W67</f>
        <v>883.2</v>
      </c>
      <c r="X90" s="43">
        <f>X10+X15+X23+X31+X45+X50+X51+X58+X59+X66+X68+X69+X72+X77+X78+X79+X84+X85+X86+X87+X38</f>
        <v>0</v>
      </c>
      <c r="Y90" s="43">
        <f>Y10+Y15+Y23+Y31+Y45+Y50+Y51+Y58+Y59+Y66+Y68+Y69+Y72+Y77+Y78+Y79+Y84+Y85+Y86+Y87+Y38</f>
        <v>0</v>
      </c>
      <c r="Z90" s="43">
        <f>Z10+Z15+Z23+Z31+Z45+Z50+Z51+Z58+Z59+Z66+Z68+Z69+Z72+Z77+Z78+Z79+Z84+Z85+Z86+Z87+Z38</f>
        <v>0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41875.1</v>
      </c>
      <c r="AE90" s="59">
        <f>AE10+AE15+AE23+AE31+AE45+AE50+AE51+AE58+AE59+AE66+AE68+AE69+AE72+AE77+AE78+AE79+AE84+AE85+AE86+AE87+AE67+AE38+AE88</f>
        <v>14547.699999999997</v>
      </c>
    </row>
    <row r="91" spans="1:31" ht="15.75">
      <c r="A91" s="3" t="s">
        <v>5</v>
      </c>
      <c r="B91" s="23">
        <f aca="true" t="shared" si="19" ref="B91:AB91">B11+B16+B24+B32+B52+B60+B70+B39+B73</f>
        <v>40302.29999999999</v>
      </c>
      <c r="C91" s="23">
        <f t="shared" si="19"/>
        <v>0</v>
      </c>
      <c r="D91" s="23">
        <f t="shared" si="19"/>
        <v>0</v>
      </c>
      <c r="E91" s="23">
        <f t="shared" si="19"/>
        <v>0</v>
      </c>
      <c r="F91" s="23">
        <f t="shared" si="19"/>
        <v>0</v>
      </c>
      <c r="G91" s="23">
        <f t="shared" si="19"/>
        <v>0</v>
      </c>
      <c r="H91" s="23">
        <f t="shared" si="19"/>
        <v>0</v>
      </c>
      <c r="I91" s="23">
        <f t="shared" si="19"/>
        <v>0</v>
      </c>
      <c r="J91" s="23">
        <f t="shared" si="19"/>
        <v>1189.2</v>
      </c>
      <c r="K91" s="23">
        <f t="shared" si="19"/>
        <v>36.1</v>
      </c>
      <c r="L91" s="23">
        <f t="shared" si="19"/>
        <v>4363.3</v>
      </c>
      <c r="M91" s="23">
        <f t="shared" si="19"/>
        <v>0</v>
      </c>
      <c r="N91" s="23">
        <f t="shared" si="19"/>
        <v>0</v>
      </c>
      <c r="O91" s="23">
        <f t="shared" si="19"/>
        <v>0</v>
      </c>
      <c r="P91" s="23">
        <f t="shared" si="19"/>
        <v>0</v>
      </c>
      <c r="Q91" s="23">
        <f t="shared" si="19"/>
        <v>0.4</v>
      </c>
      <c r="R91" s="23">
        <f t="shared" si="19"/>
        <v>0</v>
      </c>
      <c r="S91" s="23">
        <f t="shared" si="19"/>
        <v>11537.300000000001</v>
      </c>
      <c r="T91" s="23">
        <f t="shared" si="19"/>
        <v>7499.599999999999</v>
      </c>
      <c r="U91" s="23">
        <f t="shared" si="19"/>
        <v>4435.6</v>
      </c>
      <c r="V91" s="23">
        <f t="shared" si="19"/>
        <v>4130</v>
      </c>
      <c r="W91" s="23">
        <f t="shared" si="19"/>
        <v>0</v>
      </c>
      <c r="X91" s="23">
        <f t="shared" si="19"/>
        <v>0</v>
      </c>
      <c r="Y91" s="23">
        <f t="shared" si="19"/>
        <v>0</v>
      </c>
      <c r="Z91" s="23">
        <f t="shared" si="19"/>
        <v>0</v>
      </c>
      <c r="AA91" s="23">
        <f t="shared" si="19"/>
        <v>0</v>
      </c>
      <c r="AB91" s="23">
        <f t="shared" si="19"/>
        <v>0</v>
      </c>
      <c r="AC91" s="23"/>
      <c r="AD91" s="23">
        <f>SUM(D91:AB91)</f>
        <v>33191.5</v>
      </c>
      <c r="AE91" s="28">
        <f>B91+C91-AD91</f>
        <v>7110.799999999988</v>
      </c>
    </row>
    <row r="92" spans="1:31" ht="15.75">
      <c r="A92" s="3" t="s">
        <v>2</v>
      </c>
      <c r="B92" s="23">
        <f aca="true" t="shared" si="20" ref="B92:X92">B12+B19+B27+B34+B54+B63+B42+B76+B71</f>
        <v>4916.500000000001</v>
      </c>
      <c r="C92" s="23">
        <f t="shared" si="20"/>
        <v>0</v>
      </c>
      <c r="D92" s="23">
        <f t="shared" si="20"/>
        <v>0</v>
      </c>
      <c r="E92" s="23">
        <f t="shared" si="20"/>
        <v>0</v>
      </c>
      <c r="F92" s="23">
        <f t="shared" si="20"/>
        <v>0</v>
      </c>
      <c r="G92" s="23">
        <f t="shared" si="20"/>
        <v>0</v>
      </c>
      <c r="H92" s="23">
        <f t="shared" si="20"/>
        <v>0</v>
      </c>
      <c r="I92" s="23">
        <f t="shared" si="20"/>
        <v>0</v>
      </c>
      <c r="J92" s="23">
        <f t="shared" si="20"/>
        <v>0</v>
      </c>
      <c r="K92" s="23">
        <f t="shared" si="20"/>
        <v>0</v>
      </c>
      <c r="L92" s="23">
        <f t="shared" si="20"/>
        <v>710.3</v>
      </c>
      <c r="M92" s="23">
        <f t="shared" si="20"/>
        <v>0</v>
      </c>
      <c r="N92" s="23">
        <f t="shared" si="20"/>
        <v>0</v>
      </c>
      <c r="O92" s="23">
        <f t="shared" si="20"/>
        <v>0</v>
      </c>
      <c r="P92" s="23">
        <f t="shared" si="20"/>
        <v>24.4</v>
      </c>
      <c r="Q92" s="23">
        <f t="shared" si="20"/>
        <v>0</v>
      </c>
      <c r="R92" s="23">
        <f t="shared" si="20"/>
        <v>0</v>
      </c>
      <c r="S92" s="23">
        <f t="shared" si="20"/>
        <v>0</v>
      </c>
      <c r="T92" s="23">
        <f t="shared" si="20"/>
        <v>16.7</v>
      </c>
      <c r="U92" s="23">
        <f t="shared" si="20"/>
        <v>7.5</v>
      </c>
      <c r="V92" s="23">
        <f t="shared" si="20"/>
        <v>97.5</v>
      </c>
      <c r="W92" s="23">
        <f t="shared" si="20"/>
        <v>25.9</v>
      </c>
      <c r="X92" s="23">
        <f t="shared" si="20"/>
        <v>0</v>
      </c>
      <c r="Y92" s="23">
        <f>Y12+Y19+Y27+Y34+Y54+Y63+Y42+Y76+Y71</f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882.3</v>
      </c>
      <c r="AE92" s="28">
        <f>B92+C92-AD92</f>
        <v>4034.2000000000007</v>
      </c>
    </row>
    <row r="93" spans="1:31" ht="15.75">
      <c r="A93" s="3" t="s">
        <v>3</v>
      </c>
      <c r="B93" s="23">
        <f aca="true" t="shared" si="21" ref="B93:Y93">B17+B25+B40+B61+B74</f>
        <v>455.8</v>
      </c>
      <c r="C93" s="23">
        <f t="shared" si="21"/>
        <v>0</v>
      </c>
      <c r="D93" s="23">
        <f t="shared" si="21"/>
        <v>0</v>
      </c>
      <c r="E93" s="23">
        <f t="shared" si="21"/>
        <v>0</v>
      </c>
      <c r="F93" s="23">
        <f t="shared" si="21"/>
        <v>0</v>
      </c>
      <c r="G93" s="23">
        <f t="shared" si="21"/>
        <v>0</v>
      </c>
      <c r="H93" s="23">
        <f t="shared" si="21"/>
        <v>0</v>
      </c>
      <c r="I93" s="23">
        <f t="shared" si="21"/>
        <v>0</v>
      </c>
      <c r="J93" s="23">
        <f t="shared" si="21"/>
        <v>0</v>
      </c>
      <c r="K93" s="23">
        <f t="shared" si="21"/>
        <v>0</v>
      </c>
      <c r="L93" s="23">
        <f t="shared" si="21"/>
        <v>0</v>
      </c>
      <c r="M93" s="23">
        <f t="shared" si="21"/>
        <v>0</v>
      </c>
      <c r="N93" s="23">
        <f t="shared" si="21"/>
        <v>0</v>
      </c>
      <c r="O93" s="23">
        <f t="shared" si="21"/>
        <v>0</v>
      </c>
      <c r="P93" s="23">
        <f t="shared" si="21"/>
        <v>0</v>
      </c>
      <c r="Q93" s="23">
        <f t="shared" si="21"/>
        <v>0</v>
      </c>
      <c r="R93" s="23">
        <f t="shared" si="21"/>
        <v>0</v>
      </c>
      <c r="S93" s="23">
        <f t="shared" si="21"/>
        <v>0</v>
      </c>
      <c r="T93" s="23">
        <f t="shared" si="21"/>
        <v>0</v>
      </c>
      <c r="U93" s="23">
        <f t="shared" si="21"/>
        <v>0</v>
      </c>
      <c r="V93" s="23">
        <f t="shared" si="21"/>
        <v>0</v>
      </c>
      <c r="W93" s="23">
        <f t="shared" si="21"/>
        <v>0</v>
      </c>
      <c r="X93" s="23">
        <f t="shared" si="21"/>
        <v>0</v>
      </c>
      <c r="Y93" s="23">
        <f t="shared" si="21"/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0</v>
      </c>
      <c r="AE93" s="28">
        <f>B93+C93-AD93</f>
        <v>455.8</v>
      </c>
    </row>
    <row r="94" spans="1:31" ht="15.75">
      <c r="A94" s="3" t="s">
        <v>1</v>
      </c>
      <c r="B94" s="23">
        <f aca="true" t="shared" si="22" ref="B94:Y94">B18+B26+B62+B33+B41+B53+B46+B75</f>
        <v>1744.5</v>
      </c>
      <c r="C94" s="23">
        <f t="shared" si="22"/>
        <v>0</v>
      </c>
      <c r="D94" s="23">
        <f t="shared" si="22"/>
        <v>0</v>
      </c>
      <c r="E94" s="23">
        <f t="shared" si="22"/>
        <v>0</v>
      </c>
      <c r="F94" s="23">
        <f t="shared" si="22"/>
        <v>0</v>
      </c>
      <c r="G94" s="23">
        <f t="shared" si="22"/>
        <v>0</v>
      </c>
      <c r="H94" s="23">
        <f t="shared" si="22"/>
        <v>0</v>
      </c>
      <c r="I94" s="23">
        <f t="shared" si="22"/>
        <v>0</v>
      </c>
      <c r="J94" s="23">
        <f t="shared" si="22"/>
        <v>0</v>
      </c>
      <c r="K94" s="23">
        <f t="shared" si="22"/>
        <v>0</v>
      </c>
      <c r="L94" s="23">
        <f t="shared" si="22"/>
        <v>391.1</v>
      </c>
      <c r="M94" s="23">
        <f t="shared" si="22"/>
        <v>0</v>
      </c>
      <c r="N94" s="23">
        <f t="shared" si="22"/>
        <v>0</v>
      </c>
      <c r="O94" s="23">
        <f t="shared" si="22"/>
        <v>0</v>
      </c>
      <c r="P94" s="23">
        <f t="shared" si="22"/>
        <v>295.4</v>
      </c>
      <c r="Q94" s="23">
        <f t="shared" si="22"/>
        <v>0</v>
      </c>
      <c r="R94" s="23">
        <f t="shared" si="22"/>
        <v>72.7</v>
      </c>
      <c r="S94" s="23">
        <f t="shared" si="22"/>
        <v>0</v>
      </c>
      <c r="T94" s="23">
        <f t="shared" si="22"/>
        <v>0</v>
      </c>
      <c r="U94" s="23">
        <f t="shared" si="22"/>
        <v>0</v>
      </c>
      <c r="V94" s="23">
        <f t="shared" si="22"/>
        <v>173.9</v>
      </c>
      <c r="W94" s="23">
        <f t="shared" si="22"/>
        <v>84.3</v>
      </c>
      <c r="X94" s="23">
        <f t="shared" si="22"/>
        <v>0</v>
      </c>
      <c r="Y94" s="23">
        <f t="shared" si="22"/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1017.4</v>
      </c>
      <c r="AE94" s="28">
        <f>B94+C94-AD94</f>
        <v>727.1</v>
      </c>
    </row>
    <row r="95" spans="1:31" ht="15.75">
      <c r="A95" s="3" t="s">
        <v>17</v>
      </c>
      <c r="B95" s="23">
        <f aca="true" t="shared" si="23" ref="B95:AB95">B20+B28+B47+B35+B55+B13</f>
        <v>680.9</v>
      </c>
      <c r="C95" s="23">
        <f t="shared" si="23"/>
        <v>0</v>
      </c>
      <c r="D95" s="23">
        <f t="shared" si="23"/>
        <v>0</v>
      </c>
      <c r="E95" s="23">
        <f t="shared" si="23"/>
        <v>0</v>
      </c>
      <c r="F95" s="23">
        <f t="shared" si="23"/>
        <v>0</v>
      </c>
      <c r="G95" s="23">
        <f t="shared" si="23"/>
        <v>0</v>
      </c>
      <c r="H95" s="23">
        <f t="shared" si="23"/>
        <v>0</v>
      </c>
      <c r="I95" s="23">
        <f t="shared" si="23"/>
        <v>0</v>
      </c>
      <c r="J95" s="23">
        <f t="shared" si="23"/>
        <v>0</v>
      </c>
      <c r="K95" s="23">
        <f t="shared" si="23"/>
        <v>0</v>
      </c>
      <c r="L95" s="23">
        <f t="shared" si="23"/>
        <v>3.8</v>
      </c>
      <c r="M95" s="23">
        <f t="shared" si="23"/>
        <v>110.3</v>
      </c>
      <c r="N95" s="23">
        <f t="shared" si="23"/>
        <v>0</v>
      </c>
      <c r="O95" s="23">
        <f t="shared" si="23"/>
        <v>0</v>
      </c>
      <c r="P95" s="23">
        <f t="shared" si="23"/>
        <v>3.4</v>
      </c>
      <c r="Q95" s="23">
        <f t="shared" si="23"/>
        <v>0</v>
      </c>
      <c r="R95" s="23">
        <f t="shared" si="23"/>
        <v>0</v>
      </c>
      <c r="S95" s="23">
        <f t="shared" si="23"/>
        <v>0</v>
      </c>
      <c r="T95" s="23">
        <f t="shared" si="23"/>
        <v>0</v>
      </c>
      <c r="U95" s="23">
        <f t="shared" si="23"/>
        <v>0</v>
      </c>
      <c r="V95" s="23">
        <f t="shared" si="23"/>
        <v>0</v>
      </c>
      <c r="W95" s="23">
        <f t="shared" si="23"/>
        <v>80.7</v>
      </c>
      <c r="X95" s="23">
        <f t="shared" si="23"/>
        <v>0</v>
      </c>
      <c r="Y95" s="23">
        <f t="shared" si="23"/>
        <v>0</v>
      </c>
      <c r="Z95" s="23">
        <f t="shared" si="23"/>
        <v>0</v>
      </c>
      <c r="AA95" s="23">
        <f t="shared" si="23"/>
        <v>0</v>
      </c>
      <c r="AB95" s="23">
        <f t="shared" si="23"/>
        <v>0</v>
      </c>
      <c r="AC95" s="23"/>
      <c r="AD95" s="23">
        <f>SUM(D95:AB95)</f>
        <v>198.2</v>
      </c>
      <c r="AE95" s="28">
        <f>B95+C95-AD95</f>
        <v>482.7</v>
      </c>
    </row>
    <row r="96" spans="1:31" ht="12.75">
      <c r="A96" s="1" t="s">
        <v>47</v>
      </c>
      <c r="B96" s="2">
        <f>B90-B91-B92-B93-B94-B95</f>
        <v>8322.800000000008</v>
      </c>
      <c r="C96" s="2">
        <f aca="true" t="shared" si="24" ref="C96:AE96">C90-C91-C92-C93-C94-C95</f>
        <v>0</v>
      </c>
      <c r="D96" s="2">
        <f t="shared" si="24"/>
        <v>0</v>
      </c>
      <c r="E96" s="2">
        <f t="shared" si="24"/>
        <v>0</v>
      </c>
      <c r="F96" s="2">
        <f t="shared" si="24"/>
        <v>0</v>
      </c>
      <c r="G96" s="2">
        <f t="shared" si="24"/>
        <v>0</v>
      </c>
      <c r="H96" s="2">
        <f t="shared" si="24"/>
        <v>0</v>
      </c>
      <c r="I96" s="2">
        <f t="shared" si="24"/>
        <v>0</v>
      </c>
      <c r="J96" s="2">
        <f t="shared" si="24"/>
        <v>6.5</v>
      </c>
      <c r="K96" s="2">
        <f t="shared" si="24"/>
        <v>1.1999999999999957</v>
      </c>
      <c r="L96" s="2">
        <f t="shared" si="24"/>
        <v>438.39999999999947</v>
      </c>
      <c r="M96" s="2">
        <f t="shared" si="24"/>
        <v>3539.7999999999997</v>
      </c>
      <c r="N96" s="2">
        <f t="shared" si="24"/>
        <v>132</v>
      </c>
      <c r="O96" s="2">
        <f t="shared" si="24"/>
        <v>15.1</v>
      </c>
      <c r="P96" s="2">
        <f t="shared" si="24"/>
        <v>43.90000000000007</v>
      </c>
      <c r="Q96" s="2">
        <f t="shared" si="24"/>
        <v>39</v>
      </c>
      <c r="R96" s="2">
        <f t="shared" si="24"/>
        <v>37</v>
      </c>
      <c r="S96" s="2">
        <f t="shared" si="24"/>
        <v>91.10000000000036</v>
      </c>
      <c r="T96" s="2">
        <f t="shared" si="24"/>
        <v>51.20000000000054</v>
      </c>
      <c r="U96" s="2">
        <f t="shared" si="24"/>
        <v>23.899999999999636</v>
      </c>
      <c r="V96" s="2">
        <f t="shared" si="24"/>
        <v>1474.2999999999988</v>
      </c>
      <c r="W96" s="2">
        <f t="shared" si="24"/>
        <v>692.3000000000001</v>
      </c>
      <c r="X96" s="2">
        <f t="shared" si="24"/>
        <v>0</v>
      </c>
      <c r="Y96" s="2">
        <f t="shared" si="24"/>
        <v>0</v>
      </c>
      <c r="Z96" s="2">
        <f t="shared" si="24"/>
        <v>0</v>
      </c>
      <c r="AA96" s="2">
        <f t="shared" si="24"/>
        <v>0</v>
      </c>
      <c r="AB96" s="2">
        <f t="shared" si="24"/>
        <v>0</v>
      </c>
      <c r="AC96" s="2"/>
      <c r="AD96" s="2">
        <f t="shared" si="24"/>
        <v>6585.699999999999</v>
      </c>
      <c r="AE96" s="2">
        <f t="shared" si="24"/>
        <v>1737.1000000000079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>
        <f>X90+W99</f>
        <v>0</v>
      </c>
      <c r="Y99" s="54">
        <f>Y90+X99</f>
        <v>0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tabSelected="1" zoomScale="75" zoomScaleNormal="75" workbookViewId="0" topLeftCell="A1">
      <pane xSplit="3" ySplit="9" topLeftCell="D37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N73" sqref="N73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6" t="s">
        <v>12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</row>
    <row r="2" spans="1:31" ht="22.5" customHeight="1">
      <c r="A2" s="67" t="s">
        <v>52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51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9</v>
      </c>
      <c r="J4" s="19">
        <v>10</v>
      </c>
      <c r="K4" s="8">
        <v>11</v>
      </c>
      <c r="L4" s="8">
        <v>12</v>
      </c>
      <c r="M4" s="8">
        <v>13</v>
      </c>
      <c r="N4" s="8">
        <v>16</v>
      </c>
      <c r="O4" s="8">
        <v>17</v>
      </c>
      <c r="P4" s="8">
        <v>18</v>
      </c>
      <c r="Q4" s="8">
        <v>19</v>
      </c>
      <c r="R4" s="8">
        <v>20</v>
      </c>
      <c r="S4" s="19">
        <v>23</v>
      </c>
      <c r="T4" s="19">
        <v>24</v>
      </c>
      <c r="U4" s="8">
        <v>25</v>
      </c>
      <c r="V4" s="19">
        <v>26</v>
      </c>
      <c r="W4" s="19">
        <v>27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4">
        <f>SUM(D7:W7)</f>
        <v>19291.199999999997</v>
      </c>
      <c r="C7" s="46"/>
      <c r="D7" s="46">
        <v>9725.8</v>
      </c>
      <c r="E7" s="47"/>
      <c r="F7" s="47"/>
      <c r="G7" s="47"/>
      <c r="I7" s="47"/>
      <c r="J7" s="48"/>
      <c r="K7" s="47">
        <v>9565.4</v>
      </c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1" t="s">
        <v>37</v>
      </c>
      <c r="B8" s="41">
        <f>SUM(D8:Z8)</f>
        <v>31271.3</v>
      </c>
      <c r="C8" s="41">
        <f>16213.7-618.4</f>
        <v>15595.300000000001</v>
      </c>
      <c r="D8" s="44">
        <v>5538.3</v>
      </c>
      <c r="E8" s="56">
        <v>633.4</v>
      </c>
      <c r="F8" s="56">
        <v>903.2</v>
      </c>
      <c r="G8" s="56">
        <v>2190.8</v>
      </c>
      <c r="H8" s="56">
        <v>2162.9</v>
      </c>
      <c r="I8" s="56">
        <v>5246.1</v>
      </c>
      <c r="J8" s="57">
        <v>4806.8</v>
      </c>
      <c r="K8" s="56">
        <v>1146.3</v>
      </c>
      <c r="L8" s="56">
        <v>1756.6</v>
      </c>
      <c r="M8" s="56">
        <v>2023.4</v>
      </c>
      <c r="N8" s="56">
        <v>4863.5</v>
      </c>
      <c r="O8" s="56"/>
      <c r="P8" s="56"/>
      <c r="Q8" s="56"/>
      <c r="R8" s="56"/>
      <c r="S8" s="58"/>
      <c r="T8" s="58"/>
      <c r="U8" s="56"/>
      <c r="V8" s="57"/>
      <c r="W8" s="57"/>
      <c r="X8" s="57"/>
      <c r="Y8" s="57"/>
      <c r="Z8" s="56"/>
      <c r="AA8" s="24"/>
      <c r="AB8" s="24"/>
      <c r="AC8" s="62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B10+B15+B23+B31+B45+B50+B51+B58+B59+B68+B69+B84+B72+B77+B79+B78+B66+B85+B86+B87+B67+B38+B88</f>
        <v>58516.69999999999</v>
      </c>
      <c r="C9" s="25">
        <f t="shared" si="0"/>
        <v>14547.699999999999</v>
      </c>
      <c r="D9" s="25">
        <f t="shared" si="0"/>
        <v>5636.099999999999</v>
      </c>
      <c r="E9" s="25">
        <f t="shared" si="0"/>
        <v>992.6</v>
      </c>
      <c r="F9" s="25">
        <f t="shared" si="0"/>
        <v>1365</v>
      </c>
      <c r="G9" s="25">
        <f t="shared" si="0"/>
        <v>3271.2</v>
      </c>
      <c r="H9" s="25">
        <f t="shared" si="0"/>
        <v>176.2</v>
      </c>
      <c r="I9" s="25">
        <f t="shared" si="0"/>
        <v>689.5999999999999</v>
      </c>
      <c r="J9" s="25">
        <f t="shared" si="0"/>
        <v>1535.8</v>
      </c>
      <c r="K9" s="25">
        <f t="shared" si="0"/>
        <v>11631.300000000001</v>
      </c>
      <c r="L9" s="25">
        <f t="shared" si="0"/>
        <v>5636.1</v>
      </c>
      <c r="M9" s="25">
        <f t="shared" si="0"/>
        <v>2478.6</v>
      </c>
      <c r="N9" s="25">
        <f t="shared" si="0"/>
        <v>7.699999999999999</v>
      </c>
      <c r="O9" s="25">
        <f t="shared" si="0"/>
        <v>0</v>
      </c>
      <c r="P9" s="25">
        <f t="shared" si="0"/>
        <v>0</v>
      </c>
      <c r="Q9" s="25">
        <f t="shared" si="0"/>
        <v>0</v>
      </c>
      <c r="R9" s="25">
        <f t="shared" si="0"/>
        <v>0</v>
      </c>
      <c r="S9" s="25">
        <f t="shared" si="0"/>
        <v>0</v>
      </c>
      <c r="T9" s="25">
        <f t="shared" si="0"/>
        <v>0</v>
      </c>
      <c r="U9" s="25">
        <f t="shared" si="0"/>
        <v>0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AD10+AD15+AD23+AD31+AD45+AD50+AD51+AD58+AD59+AD68+AD69+AD72+AD84+AD77+AD79+AD78+AD66+AD85+AD86+AD87+AD67+AD38+AD88</f>
        <v>33420.200000000004</v>
      </c>
      <c r="AE9" s="51">
        <f>AE10+AE15+AE23+AE31+AE45+AE50+AE51+AE58+AE59+AE68+AE69+AE72+AE84+AE77+AE79+AE78+AE66+AE85+AE87+AE86+AE67+AE38+AE88</f>
        <v>39644.200000000004</v>
      </c>
      <c r="AF9" s="50"/>
      <c r="AG9" s="50"/>
    </row>
    <row r="10" spans="1:31" ht="15.75">
      <c r="A10" s="4" t="s">
        <v>4</v>
      </c>
      <c r="B10" s="23">
        <v>3668.9</v>
      </c>
      <c r="C10" s="23">
        <v>617.7</v>
      </c>
      <c r="D10" s="23">
        <v>74.5</v>
      </c>
      <c r="E10" s="23">
        <v>11.5</v>
      </c>
      <c r="F10" s="23">
        <v>2</v>
      </c>
      <c r="G10" s="23">
        <v>20</v>
      </c>
      <c r="H10" s="23">
        <v>14.7</v>
      </c>
      <c r="I10" s="23">
        <v>81.5</v>
      </c>
      <c r="J10" s="26">
        <v>461.2</v>
      </c>
      <c r="K10" s="23">
        <v>565</v>
      </c>
      <c r="L10" s="23">
        <v>206.1</v>
      </c>
      <c r="M10" s="23">
        <v>3.2</v>
      </c>
      <c r="N10" s="23"/>
      <c r="O10" s="28"/>
      <c r="P10" s="23"/>
      <c r="Q10" s="23"/>
      <c r="R10" s="23"/>
      <c r="S10" s="27"/>
      <c r="T10" s="27"/>
      <c r="U10" s="27"/>
      <c r="V10" s="23"/>
      <c r="W10" s="28"/>
      <c r="X10" s="27"/>
      <c r="Y10" s="27"/>
      <c r="Z10" s="23"/>
      <c r="AA10" s="23"/>
      <c r="AB10" s="23"/>
      <c r="AC10" s="23"/>
      <c r="AD10" s="23">
        <f aca="true" t="shared" si="1" ref="AD10:AD56">SUM(D10:AB10)</f>
        <v>1439.7</v>
      </c>
      <c r="AE10" s="28">
        <f>B10+C10-AD10</f>
        <v>2846.9000000000005</v>
      </c>
    </row>
    <row r="11" spans="1:31" ht="15.75">
      <c r="A11" s="3" t="s">
        <v>5</v>
      </c>
      <c r="B11" s="23">
        <v>3080.9</v>
      </c>
      <c r="C11" s="23">
        <v>310.5</v>
      </c>
      <c r="D11" s="23"/>
      <c r="E11" s="23">
        <v>4.3</v>
      </c>
      <c r="F11" s="23">
        <v>0.5</v>
      </c>
      <c r="G11" s="23">
        <v>8.4</v>
      </c>
      <c r="H11" s="23">
        <v>3.9</v>
      </c>
      <c r="I11" s="23">
        <v>81.5</v>
      </c>
      <c r="J11" s="27">
        <v>433.3</v>
      </c>
      <c r="K11" s="23">
        <v>525.7</v>
      </c>
      <c r="L11" s="23">
        <v>205</v>
      </c>
      <c r="M11" s="23"/>
      <c r="N11" s="23"/>
      <c r="O11" s="28"/>
      <c r="P11" s="23"/>
      <c r="Q11" s="23"/>
      <c r="R11" s="23"/>
      <c r="S11" s="27"/>
      <c r="T11" s="27"/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1262.6</v>
      </c>
      <c r="AE11" s="28">
        <f>B11+C11-AD11</f>
        <v>2128.8</v>
      </c>
    </row>
    <row r="12" spans="1:31" ht="15.75">
      <c r="A12" s="3" t="s">
        <v>2</v>
      </c>
      <c r="B12" s="37">
        <v>294</v>
      </c>
      <c r="C12" s="23">
        <v>204.9</v>
      </c>
      <c r="D12" s="23"/>
      <c r="E12" s="23"/>
      <c r="F12" s="23"/>
      <c r="G12" s="23"/>
      <c r="H12" s="23"/>
      <c r="I12" s="23"/>
      <c r="J12" s="27"/>
      <c r="K12" s="23">
        <v>1.6</v>
      </c>
      <c r="L12" s="23"/>
      <c r="M12" s="23"/>
      <c r="N12" s="23"/>
      <c r="O12" s="28"/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1.6</v>
      </c>
      <c r="AE12" s="28">
        <f>B12+C12-AD12</f>
        <v>497.29999999999995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294</v>
      </c>
      <c r="C14" s="23">
        <f t="shared" si="2"/>
        <v>102.30000000000004</v>
      </c>
      <c r="D14" s="23">
        <f t="shared" si="2"/>
        <v>74.5</v>
      </c>
      <c r="E14" s="23">
        <f t="shared" si="2"/>
        <v>7.2</v>
      </c>
      <c r="F14" s="23">
        <f t="shared" si="2"/>
        <v>1.5</v>
      </c>
      <c r="G14" s="23">
        <f t="shared" si="2"/>
        <v>11.6</v>
      </c>
      <c r="H14" s="23">
        <f t="shared" si="2"/>
        <v>10.799999999999999</v>
      </c>
      <c r="I14" s="23">
        <f t="shared" si="2"/>
        <v>0</v>
      </c>
      <c r="J14" s="23">
        <f t="shared" si="2"/>
        <v>27.899999999999977</v>
      </c>
      <c r="K14" s="23">
        <f t="shared" si="2"/>
        <v>37.69999999999995</v>
      </c>
      <c r="L14" s="23">
        <f t="shared" si="2"/>
        <v>1.0999999999999943</v>
      </c>
      <c r="M14" s="23">
        <f t="shared" si="2"/>
        <v>3.2</v>
      </c>
      <c r="N14" s="23">
        <f t="shared" si="2"/>
        <v>0</v>
      </c>
      <c r="O14" s="23">
        <f t="shared" si="2"/>
        <v>0</v>
      </c>
      <c r="P14" s="23">
        <f t="shared" si="2"/>
        <v>0</v>
      </c>
      <c r="Q14" s="23">
        <f t="shared" si="2"/>
        <v>0</v>
      </c>
      <c r="R14" s="23">
        <f t="shared" si="2"/>
        <v>0</v>
      </c>
      <c r="S14" s="23">
        <f t="shared" si="2"/>
        <v>0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175.49999999999991</v>
      </c>
      <c r="AE14" s="28">
        <f>AE10-AE11-AE12-AE13</f>
        <v>220.8000000000004</v>
      </c>
    </row>
    <row r="15" spans="1:31" ht="15" customHeight="1">
      <c r="A15" s="4" t="s">
        <v>6</v>
      </c>
      <c r="B15" s="23">
        <v>24434</v>
      </c>
      <c r="C15" s="23">
        <v>5758.1</v>
      </c>
      <c r="D15" s="45">
        <f>2115.7+606.3</f>
        <v>2722</v>
      </c>
      <c r="E15" s="45">
        <v>99</v>
      </c>
      <c r="F15" s="23">
        <f>3.8+55.2</f>
        <v>59</v>
      </c>
      <c r="G15" s="23">
        <f>316.7+78.7</f>
        <v>395.4</v>
      </c>
      <c r="H15" s="23"/>
      <c r="I15" s="23">
        <f>0.8+12.9</f>
        <v>13.700000000000001</v>
      </c>
      <c r="J15" s="27">
        <f>157.5+14.4</f>
        <v>171.9</v>
      </c>
      <c r="K15" s="23">
        <v>8732.6</v>
      </c>
      <c r="L15" s="23"/>
      <c r="M15" s="23">
        <v>280</v>
      </c>
      <c r="N15" s="23"/>
      <c r="O15" s="28"/>
      <c r="P15" s="23"/>
      <c r="Q15" s="28"/>
      <c r="R15" s="23"/>
      <c r="S15" s="27"/>
      <c r="T15" s="27"/>
      <c r="U15" s="27"/>
      <c r="V15" s="23"/>
      <c r="W15" s="27"/>
      <c r="X15" s="27"/>
      <c r="Y15" s="27"/>
      <c r="Z15" s="23"/>
      <c r="AA15" s="23"/>
      <c r="AB15" s="23"/>
      <c r="AC15" s="23"/>
      <c r="AD15" s="28">
        <f t="shared" si="1"/>
        <v>12473.6</v>
      </c>
      <c r="AE15" s="28">
        <f aca="true" t="shared" si="3" ref="AE15:AE29">B15+C15-AD15</f>
        <v>17718.5</v>
      </c>
    </row>
    <row r="16" spans="1:32" ht="15.75">
      <c r="A16" s="3" t="s">
        <v>5</v>
      </c>
      <c r="B16" s="23">
        <v>20133.2</v>
      </c>
      <c r="C16" s="23">
        <v>3043.2</v>
      </c>
      <c r="D16" s="23">
        <v>2115.7</v>
      </c>
      <c r="E16" s="23">
        <v>0.5</v>
      </c>
      <c r="F16" s="23"/>
      <c r="G16" s="23"/>
      <c r="H16" s="23"/>
      <c r="I16" s="23">
        <v>13.7</v>
      </c>
      <c r="J16" s="27"/>
      <c r="K16" s="23">
        <v>8260.2</v>
      </c>
      <c r="L16" s="23"/>
      <c r="M16" s="23"/>
      <c r="N16" s="23"/>
      <c r="O16" s="28"/>
      <c r="P16" s="23"/>
      <c r="Q16" s="28"/>
      <c r="R16" s="23"/>
      <c r="S16" s="27"/>
      <c r="T16" s="27"/>
      <c r="U16" s="27"/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10390.1</v>
      </c>
      <c r="AE16" s="28">
        <f t="shared" si="3"/>
        <v>12786.300000000001</v>
      </c>
      <c r="AF16" s="6"/>
    </row>
    <row r="17" spans="1:31" ht="15.75">
      <c r="A17" s="3" t="s">
        <v>3</v>
      </c>
      <c r="B17" s="23">
        <v>0.6</v>
      </c>
      <c r="C17" s="23">
        <v>0</v>
      </c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0.6</v>
      </c>
    </row>
    <row r="18" spans="1:31" ht="15.75">
      <c r="A18" s="3" t="s">
        <v>1</v>
      </c>
      <c r="B18" s="23">
        <v>1966.3</v>
      </c>
      <c r="C18" s="23">
        <v>689.6</v>
      </c>
      <c r="D18" s="23">
        <v>268.2</v>
      </c>
      <c r="E18" s="23">
        <v>68.6</v>
      </c>
      <c r="F18" s="23">
        <v>39</v>
      </c>
      <c r="G18" s="23">
        <v>308.5</v>
      </c>
      <c r="H18" s="23"/>
      <c r="I18" s="23"/>
      <c r="J18" s="27">
        <v>154.7</v>
      </c>
      <c r="K18" s="23">
        <v>328.1</v>
      </c>
      <c r="L18" s="23"/>
      <c r="M18" s="23">
        <v>203.3</v>
      </c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1370.3999999999999</v>
      </c>
      <c r="AE18" s="28">
        <f t="shared" si="3"/>
        <v>1285.5000000000002</v>
      </c>
    </row>
    <row r="19" spans="1:31" ht="15.75">
      <c r="A19" s="3" t="s">
        <v>2</v>
      </c>
      <c r="B19" s="23">
        <v>2238.5</v>
      </c>
      <c r="C19" s="23">
        <v>2001.4</v>
      </c>
      <c r="D19" s="23">
        <v>333.3</v>
      </c>
      <c r="E19" s="23">
        <v>17.1</v>
      </c>
      <c r="F19" s="23">
        <v>16</v>
      </c>
      <c r="G19" s="23">
        <v>76.8</v>
      </c>
      <c r="H19" s="23"/>
      <c r="I19" s="23"/>
      <c r="J19" s="27">
        <v>12.9</v>
      </c>
      <c r="K19" s="23">
        <v>141.2</v>
      </c>
      <c r="L19" s="23"/>
      <c r="M19" s="23">
        <v>71</v>
      </c>
      <c r="N19" s="23"/>
      <c r="O19" s="28"/>
      <c r="P19" s="23"/>
      <c r="Q19" s="28"/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668.3</v>
      </c>
      <c r="AE19" s="28">
        <f t="shared" si="3"/>
        <v>3571.5999999999995</v>
      </c>
    </row>
    <row r="20" spans="1:31" ht="15.75">
      <c r="A20" s="3" t="s">
        <v>17</v>
      </c>
      <c r="B20" s="23">
        <v>19.1</v>
      </c>
      <c r="C20" s="23">
        <v>0.2</v>
      </c>
      <c r="D20" s="23"/>
      <c r="E20" s="23"/>
      <c r="F20" s="23"/>
      <c r="G20" s="23">
        <v>3.8</v>
      </c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3.8</v>
      </c>
      <c r="AE20" s="28">
        <f t="shared" si="3"/>
        <v>15.5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76.29999999999873</v>
      </c>
      <c r="C22" s="23">
        <f t="shared" si="4"/>
        <v>23.700000000000546</v>
      </c>
      <c r="D22" s="23">
        <f t="shared" si="4"/>
        <v>4.800000000000182</v>
      </c>
      <c r="E22" s="23">
        <f t="shared" si="4"/>
        <v>12.800000000000004</v>
      </c>
      <c r="F22" s="23">
        <f t="shared" si="4"/>
        <v>4</v>
      </c>
      <c r="G22" s="23">
        <f t="shared" si="4"/>
        <v>6.29999999999998</v>
      </c>
      <c r="H22" s="23">
        <f t="shared" si="4"/>
        <v>0</v>
      </c>
      <c r="I22" s="23">
        <f t="shared" si="4"/>
        <v>1.7763568394002505E-15</v>
      </c>
      <c r="J22" s="23">
        <f t="shared" si="4"/>
        <v>4.300000000000017</v>
      </c>
      <c r="K22" s="23">
        <f t="shared" si="4"/>
        <v>3.099999999999625</v>
      </c>
      <c r="L22" s="23">
        <f t="shared" si="4"/>
        <v>0</v>
      </c>
      <c r="M22" s="23">
        <f t="shared" si="4"/>
        <v>5.699999999999989</v>
      </c>
      <c r="N22" s="23">
        <f t="shared" si="4"/>
        <v>0</v>
      </c>
      <c r="O22" s="23">
        <f t="shared" si="4"/>
        <v>0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40.9999999999998</v>
      </c>
      <c r="AE22" s="28">
        <f t="shared" si="3"/>
        <v>58.999999999999474</v>
      </c>
    </row>
    <row r="23" spans="1:31" ht="15" customHeight="1">
      <c r="A23" s="4" t="s">
        <v>7</v>
      </c>
      <c r="B23" s="23">
        <v>16702.8</v>
      </c>
      <c r="C23" s="23">
        <v>6340.6</v>
      </c>
      <c r="D23" s="23">
        <v>2805.2</v>
      </c>
      <c r="E23" s="23">
        <v>358.8</v>
      </c>
      <c r="F23" s="23"/>
      <c r="G23" s="23">
        <v>626.5</v>
      </c>
      <c r="H23" s="23"/>
      <c r="I23" s="23">
        <v>552.8</v>
      </c>
      <c r="J23" s="27"/>
      <c r="K23" s="23">
        <v>632.3</v>
      </c>
      <c r="L23" s="23">
        <v>5118.8</v>
      </c>
      <c r="M23" s="23">
        <v>101.4</v>
      </c>
      <c r="N23" s="23"/>
      <c r="O23" s="28"/>
      <c r="P23" s="23"/>
      <c r="Q23" s="28"/>
      <c r="R23" s="28"/>
      <c r="S23" s="27"/>
      <c r="T23" s="27"/>
      <c r="U23" s="27"/>
      <c r="V23" s="23"/>
      <c r="W23" s="27"/>
      <c r="X23" s="27"/>
      <c r="Y23" s="27"/>
      <c r="Z23" s="23"/>
      <c r="AA23" s="23"/>
      <c r="AB23" s="23"/>
      <c r="AC23" s="23"/>
      <c r="AD23" s="28">
        <f t="shared" si="1"/>
        <v>10195.800000000001</v>
      </c>
      <c r="AE23" s="28">
        <f t="shared" si="3"/>
        <v>12847.6</v>
      </c>
    </row>
    <row r="24" spans="1:32" ht="15.75">
      <c r="A24" s="3" t="s">
        <v>5</v>
      </c>
      <c r="B24" s="23">
        <v>13523.2</v>
      </c>
      <c r="C24" s="23">
        <v>3617.2</v>
      </c>
      <c r="D24" s="23">
        <v>2461.2</v>
      </c>
      <c r="E24" s="23"/>
      <c r="F24" s="23"/>
      <c r="G24" s="23"/>
      <c r="H24" s="23"/>
      <c r="I24" s="23"/>
      <c r="J24" s="27"/>
      <c r="K24" s="23">
        <v>632.3</v>
      </c>
      <c r="L24" s="23">
        <v>5026.9</v>
      </c>
      <c r="M24" s="23"/>
      <c r="N24" s="23"/>
      <c r="O24" s="28"/>
      <c r="P24" s="23"/>
      <c r="Q24" s="28"/>
      <c r="R24" s="23"/>
      <c r="S24" s="27"/>
      <c r="T24" s="27"/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8120.4</v>
      </c>
      <c r="AE24" s="28">
        <f t="shared" si="3"/>
        <v>9020.000000000002</v>
      </c>
      <c r="AF24" s="6"/>
    </row>
    <row r="25" spans="1:31" ht="15.75">
      <c r="A25" s="3" t="s">
        <v>3</v>
      </c>
      <c r="B25" s="23">
        <v>295.7</v>
      </c>
      <c r="C25" s="23">
        <v>450</v>
      </c>
      <c r="D25" s="23"/>
      <c r="E25" s="23">
        <v>11</v>
      </c>
      <c r="F25" s="23"/>
      <c r="G25" s="23">
        <v>1.8</v>
      </c>
      <c r="H25" s="23"/>
      <c r="I25" s="23">
        <v>42.7</v>
      </c>
      <c r="J25" s="27"/>
      <c r="K25" s="23"/>
      <c r="L25" s="23">
        <v>3</v>
      </c>
      <c r="M25" s="23"/>
      <c r="N25" s="23"/>
      <c r="O25" s="28"/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58.5</v>
      </c>
      <c r="AE25" s="28">
        <f t="shared" si="3"/>
        <v>687.2</v>
      </c>
    </row>
    <row r="26" spans="1:31" ht="15.75">
      <c r="A26" s="3" t="s">
        <v>1</v>
      </c>
      <c r="B26" s="23">
        <v>200.7</v>
      </c>
      <c r="C26" s="23">
        <v>29.6</v>
      </c>
      <c r="D26" s="23"/>
      <c r="E26" s="23">
        <v>19</v>
      </c>
      <c r="F26" s="23"/>
      <c r="G26" s="23">
        <v>7.6</v>
      </c>
      <c r="H26" s="23"/>
      <c r="I26" s="23">
        <v>19.5</v>
      </c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46.1</v>
      </c>
      <c r="AE26" s="28">
        <f t="shared" si="3"/>
        <v>184.2</v>
      </c>
    </row>
    <row r="27" spans="1:31" ht="15.75">
      <c r="A27" s="3" t="s">
        <v>2</v>
      </c>
      <c r="B27" s="23">
        <v>1774.9</v>
      </c>
      <c r="C27" s="23">
        <v>1376</v>
      </c>
      <c r="D27" s="23"/>
      <c r="E27" s="23">
        <v>173.9</v>
      </c>
      <c r="F27" s="23"/>
      <c r="G27" s="23">
        <v>611.9</v>
      </c>
      <c r="H27" s="23"/>
      <c r="I27" s="23">
        <v>463.4</v>
      </c>
      <c r="J27" s="27"/>
      <c r="K27" s="23"/>
      <c r="L27" s="23"/>
      <c r="M27" s="23"/>
      <c r="N27" s="23"/>
      <c r="O27" s="28"/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1249.1999999999998</v>
      </c>
      <c r="AE27" s="28">
        <f t="shared" si="3"/>
        <v>1901.7000000000003</v>
      </c>
    </row>
    <row r="28" spans="1:31" ht="15.75">
      <c r="A28" s="3" t="s">
        <v>17</v>
      </c>
      <c r="B28" s="23">
        <v>115.1</v>
      </c>
      <c r="C28" s="23">
        <v>115.3</v>
      </c>
      <c r="D28" s="23"/>
      <c r="E28" s="23">
        <v>111</v>
      </c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111</v>
      </c>
      <c r="AE28" s="28">
        <f t="shared" si="3"/>
        <v>119.39999999999998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793.1999999999988</v>
      </c>
      <c r="C30" s="23">
        <f t="shared" si="5"/>
        <v>752.5000000000007</v>
      </c>
      <c r="D30" s="23">
        <f t="shared" si="5"/>
        <v>344</v>
      </c>
      <c r="E30" s="23">
        <f t="shared" si="5"/>
        <v>43.900000000000006</v>
      </c>
      <c r="F30" s="23">
        <f t="shared" si="5"/>
        <v>0</v>
      </c>
      <c r="G30" s="23">
        <f t="shared" si="5"/>
        <v>5.2000000000000455</v>
      </c>
      <c r="H30" s="23">
        <f t="shared" si="5"/>
        <v>0</v>
      </c>
      <c r="I30" s="23">
        <f t="shared" si="5"/>
        <v>27.19999999999999</v>
      </c>
      <c r="J30" s="23">
        <f t="shared" si="5"/>
        <v>0</v>
      </c>
      <c r="K30" s="23">
        <f t="shared" si="5"/>
        <v>0</v>
      </c>
      <c r="L30" s="23">
        <f t="shared" si="5"/>
        <v>88.90000000000055</v>
      </c>
      <c r="M30" s="23">
        <f t="shared" si="5"/>
        <v>101.4</v>
      </c>
      <c r="N30" s="23">
        <f t="shared" si="5"/>
        <v>0</v>
      </c>
      <c r="O30" s="23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610.6000000000006</v>
      </c>
      <c r="AE30" s="28">
        <f>AE23-AE24-AE25-AE26-AE27-AE28-AE29</f>
        <v>935.0999999999987</v>
      </c>
    </row>
    <row r="31" spans="1:31" ht="15" customHeight="1">
      <c r="A31" s="4" t="s">
        <v>8</v>
      </c>
      <c r="B31" s="23">
        <v>261.6</v>
      </c>
      <c r="C31" s="23">
        <v>151.8</v>
      </c>
      <c r="D31" s="23"/>
      <c r="E31" s="23"/>
      <c r="F31" s="23"/>
      <c r="G31" s="23">
        <v>60.3</v>
      </c>
      <c r="H31" s="23"/>
      <c r="I31" s="23"/>
      <c r="J31" s="27">
        <v>3</v>
      </c>
      <c r="K31" s="23">
        <v>39.2</v>
      </c>
      <c r="L31" s="23"/>
      <c r="M31" s="23"/>
      <c r="N31" s="23"/>
      <c r="O31" s="28"/>
      <c r="P31" s="23"/>
      <c r="Q31" s="28"/>
      <c r="R31" s="23"/>
      <c r="S31" s="27"/>
      <c r="T31" s="27"/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102.5</v>
      </c>
      <c r="AE31" s="28">
        <f aca="true" t="shared" si="6" ref="AE31:AE36">B31+C31-AD31</f>
        <v>310.90000000000003</v>
      </c>
    </row>
    <row r="32" spans="1:31" ht="15.75">
      <c r="A32" s="3" t="s">
        <v>5</v>
      </c>
      <c r="B32" s="23">
        <v>136.3</v>
      </c>
      <c r="C32" s="23">
        <v>34.5</v>
      </c>
      <c r="D32" s="23"/>
      <c r="E32" s="23"/>
      <c r="F32" s="23"/>
      <c r="G32" s="23"/>
      <c r="H32" s="23"/>
      <c r="I32" s="23"/>
      <c r="J32" s="27"/>
      <c r="K32" s="23">
        <v>39.2</v>
      </c>
      <c r="L32" s="23"/>
      <c r="M32" s="23"/>
      <c r="N32" s="23"/>
      <c r="O32" s="23"/>
      <c r="P32" s="23"/>
      <c r="Q32" s="28"/>
      <c r="R32" s="23"/>
      <c r="S32" s="27"/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39.2</v>
      </c>
      <c r="AE32" s="28">
        <f t="shared" si="6"/>
        <v>131.60000000000002</v>
      </c>
    </row>
    <row r="33" spans="1:31" ht="15.75">
      <c r="A33" s="3" t="s">
        <v>1</v>
      </c>
      <c r="B33" s="23">
        <v>0</v>
      </c>
      <c r="C33" s="23">
        <v>0</v>
      </c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83.6</v>
      </c>
      <c r="C34" s="23">
        <v>52.3</v>
      </c>
      <c r="D34" s="23"/>
      <c r="E34" s="23"/>
      <c r="F34" s="23"/>
      <c r="G34" s="23">
        <v>56.1</v>
      </c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56.1</v>
      </c>
      <c r="AE34" s="28">
        <f t="shared" si="6"/>
        <v>79.79999999999998</v>
      </c>
    </row>
    <row r="35" spans="1:31" ht="15.75">
      <c r="A35" s="3" t="s">
        <v>17</v>
      </c>
      <c r="B35" s="23">
        <v>29.7</v>
      </c>
      <c r="C35" s="23">
        <v>59.5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89.2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12.000000000000018</v>
      </c>
      <c r="C37" s="23">
        <f t="shared" si="7"/>
        <v>5.500000000000014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4.199999999999996</v>
      </c>
      <c r="H37" s="23">
        <f t="shared" si="7"/>
        <v>0</v>
      </c>
      <c r="I37" s="23">
        <f t="shared" si="7"/>
        <v>0</v>
      </c>
      <c r="J37" s="23">
        <f t="shared" si="7"/>
        <v>3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7.199999999999996</v>
      </c>
      <c r="AE37" s="28">
        <f>AE31-AE32-AE34-AE36-AE33-AE35</f>
        <v>10.300000000000026</v>
      </c>
    </row>
    <row r="38" spans="1:31" ht="15" customHeight="1">
      <c r="A38" s="4" t="s">
        <v>34</v>
      </c>
      <c r="B38" s="23">
        <v>508.7</v>
      </c>
      <c r="C38" s="23">
        <v>84.1</v>
      </c>
      <c r="D38" s="23"/>
      <c r="E38" s="23"/>
      <c r="F38" s="23"/>
      <c r="G38" s="23"/>
      <c r="H38" s="23"/>
      <c r="I38" s="23"/>
      <c r="J38" s="27">
        <v>101.1</v>
      </c>
      <c r="K38" s="23"/>
      <c r="L38" s="23">
        <v>200.9</v>
      </c>
      <c r="M38" s="23"/>
      <c r="N38" s="23"/>
      <c r="O38" s="28"/>
      <c r="P38" s="23"/>
      <c r="Q38" s="28"/>
      <c r="R38" s="28"/>
      <c r="S38" s="27"/>
      <c r="T38" s="27"/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302</v>
      </c>
      <c r="AE38" s="28">
        <f aca="true" t="shared" si="8" ref="AE38:AE43">B38+C38-AD38</f>
        <v>290.79999999999995</v>
      </c>
    </row>
    <row r="39" spans="1:32" ht="15.75">
      <c r="A39" s="3" t="s">
        <v>5</v>
      </c>
      <c r="B39" s="23">
        <v>435.4</v>
      </c>
      <c r="C39" s="23">
        <v>18.1</v>
      </c>
      <c r="D39" s="23"/>
      <c r="E39" s="23"/>
      <c r="F39" s="23"/>
      <c r="G39" s="23"/>
      <c r="H39" s="23"/>
      <c r="I39" s="23"/>
      <c r="J39" s="27"/>
      <c r="K39" s="23"/>
      <c r="L39" s="23">
        <v>196.4</v>
      </c>
      <c r="M39" s="23"/>
      <c r="N39" s="23"/>
      <c r="O39" s="28"/>
      <c r="P39" s="23"/>
      <c r="Q39" s="28"/>
      <c r="R39" s="23"/>
      <c r="S39" s="27"/>
      <c r="T39" s="27"/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196.4</v>
      </c>
      <c r="AE39" s="28">
        <f t="shared" si="8"/>
        <v>257.1</v>
      </c>
      <c r="AF39" s="6"/>
    </row>
    <row r="40" spans="1:31" ht="15.75">
      <c r="A40" s="3" t="s">
        <v>3</v>
      </c>
      <c r="B40" s="23">
        <v>0</v>
      </c>
      <c r="C40" s="23">
        <v>0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5.4</v>
      </c>
      <c r="C41" s="23">
        <v>1.4</v>
      </c>
      <c r="D41" s="23"/>
      <c r="E41" s="23"/>
      <c r="F41" s="23"/>
      <c r="G41" s="23"/>
      <c r="H41" s="23"/>
      <c r="I41" s="23"/>
      <c r="J41" s="27">
        <v>3.8</v>
      </c>
      <c r="K41" s="23"/>
      <c r="L41" s="23">
        <v>1</v>
      </c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4.8</v>
      </c>
      <c r="AE41" s="28">
        <f t="shared" si="8"/>
        <v>2.000000000000001</v>
      </c>
    </row>
    <row r="42" spans="1:31" ht="15.75">
      <c r="A42" s="3" t="s">
        <v>2</v>
      </c>
      <c r="B42" s="23">
        <v>53.5</v>
      </c>
      <c r="C42" s="23">
        <v>61.1</v>
      </c>
      <c r="D42" s="23"/>
      <c r="E42" s="23"/>
      <c r="F42" s="23"/>
      <c r="G42" s="23"/>
      <c r="H42" s="23"/>
      <c r="I42" s="23"/>
      <c r="J42" s="27">
        <v>90.3</v>
      </c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90.3</v>
      </c>
      <c r="AE42" s="28">
        <f t="shared" si="8"/>
        <v>24.299999999999997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14.400000000000006</v>
      </c>
      <c r="C44" s="23">
        <f t="shared" si="9"/>
        <v>3.499999999999993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7</v>
      </c>
      <c r="K44" s="23">
        <f t="shared" si="9"/>
        <v>0</v>
      </c>
      <c r="L44" s="23">
        <f t="shared" si="9"/>
        <v>3.5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10.5</v>
      </c>
      <c r="AE44" s="28">
        <f>AE38-AE39-AE40-AE41-AE42-AE43</f>
        <v>7.399999999999935</v>
      </c>
    </row>
    <row r="45" spans="1:31" ht="15" customHeight="1">
      <c r="A45" s="4" t="s">
        <v>15</v>
      </c>
      <c r="B45" s="37">
        <v>534.4</v>
      </c>
      <c r="C45" s="23">
        <v>343.2</v>
      </c>
      <c r="D45" s="23"/>
      <c r="E45" s="29">
        <v>66.2</v>
      </c>
      <c r="F45" s="29"/>
      <c r="G45" s="29">
        <v>55.7</v>
      </c>
      <c r="H45" s="29"/>
      <c r="I45" s="29">
        <v>33</v>
      </c>
      <c r="J45" s="30">
        <v>106.8</v>
      </c>
      <c r="K45" s="29">
        <v>21.7</v>
      </c>
      <c r="L45" s="29">
        <v>2.2</v>
      </c>
      <c r="M45" s="29"/>
      <c r="N45" s="29"/>
      <c r="O45" s="32"/>
      <c r="P45" s="29"/>
      <c r="Q45" s="29"/>
      <c r="R45" s="29"/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285.59999999999997</v>
      </c>
      <c r="AE45" s="28">
        <f>B45+C45-AD45</f>
        <v>592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496.9</v>
      </c>
      <c r="C47" s="23">
        <v>307.7</v>
      </c>
      <c r="D47" s="23"/>
      <c r="E47" s="23">
        <v>66.2</v>
      </c>
      <c r="F47" s="23"/>
      <c r="G47" s="23">
        <v>32.9</v>
      </c>
      <c r="H47" s="23"/>
      <c r="I47" s="23">
        <v>19.7</v>
      </c>
      <c r="J47" s="27">
        <v>106.6</v>
      </c>
      <c r="K47" s="23">
        <v>21.7</v>
      </c>
      <c r="L47" s="23"/>
      <c r="M47" s="23"/>
      <c r="N47" s="23"/>
      <c r="O47" s="28"/>
      <c r="P47" s="23"/>
      <c r="Q47" s="23"/>
      <c r="R47" s="23"/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247.09999999999997</v>
      </c>
      <c r="AE47" s="28">
        <f>B47+C47-AD47</f>
        <v>557.5</v>
      </c>
    </row>
    <row r="48" spans="1:31" ht="30" hidden="1">
      <c r="A48" s="64" t="s">
        <v>46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8">
        <f t="shared" si="1"/>
        <v>0</v>
      </c>
      <c r="AE48" s="28">
        <f>B48+C48-AD48</f>
        <v>0</v>
      </c>
    </row>
    <row r="49" spans="1:31" ht="15.75">
      <c r="A49" s="63" t="s">
        <v>26</v>
      </c>
      <c r="B49" s="23">
        <f aca="true" t="shared" si="10" ref="B49:AB49">B45-B46-B47</f>
        <v>37.5</v>
      </c>
      <c r="C49" s="23">
        <f t="shared" si="10"/>
        <v>35.5</v>
      </c>
      <c r="D49" s="23">
        <f t="shared" si="10"/>
        <v>0</v>
      </c>
      <c r="E49" s="23">
        <f t="shared" si="10"/>
        <v>0</v>
      </c>
      <c r="F49" s="23">
        <f t="shared" si="10"/>
        <v>0</v>
      </c>
      <c r="G49" s="23">
        <f t="shared" si="10"/>
        <v>22.800000000000004</v>
      </c>
      <c r="H49" s="23">
        <f t="shared" si="10"/>
        <v>0</v>
      </c>
      <c r="I49" s="23">
        <f t="shared" si="10"/>
        <v>13.3</v>
      </c>
      <c r="J49" s="23">
        <f t="shared" si="10"/>
        <v>0.20000000000000284</v>
      </c>
      <c r="K49" s="23">
        <f t="shared" si="10"/>
        <v>0</v>
      </c>
      <c r="L49" s="23">
        <f t="shared" si="10"/>
        <v>2.2</v>
      </c>
      <c r="M49" s="23">
        <f t="shared" si="10"/>
        <v>0</v>
      </c>
      <c r="N49" s="23">
        <f t="shared" si="10"/>
        <v>0</v>
      </c>
      <c r="O49" s="23">
        <f t="shared" si="10"/>
        <v>0</v>
      </c>
      <c r="P49" s="23">
        <f t="shared" si="10"/>
        <v>0</v>
      </c>
      <c r="Q49" s="23">
        <f t="shared" si="10"/>
        <v>0</v>
      </c>
      <c r="R49" s="23">
        <f t="shared" si="10"/>
        <v>0</v>
      </c>
      <c r="S49" s="23">
        <f t="shared" si="10"/>
        <v>0</v>
      </c>
      <c r="T49" s="23">
        <f t="shared" si="10"/>
        <v>0</v>
      </c>
      <c r="U49" s="23">
        <f t="shared" si="10"/>
        <v>0</v>
      </c>
      <c r="V49" s="23">
        <f t="shared" si="10"/>
        <v>0</v>
      </c>
      <c r="W49" s="23">
        <f t="shared" si="10"/>
        <v>0</v>
      </c>
      <c r="X49" s="23">
        <f t="shared" si="10"/>
        <v>0</v>
      </c>
      <c r="Y49" s="23">
        <f t="shared" si="10"/>
        <v>0</v>
      </c>
      <c r="Z49" s="23">
        <f t="shared" si="10"/>
        <v>0</v>
      </c>
      <c r="AA49" s="23">
        <f t="shared" si="10"/>
        <v>0</v>
      </c>
      <c r="AB49" s="23">
        <f t="shared" si="10"/>
        <v>0</v>
      </c>
      <c r="AC49" s="23"/>
      <c r="AD49" s="28">
        <f t="shared" si="1"/>
        <v>38.500000000000014</v>
      </c>
      <c r="AE49" s="28">
        <f>AE45-AE47-AE46</f>
        <v>34.5</v>
      </c>
    </row>
    <row r="50" spans="1:31" ht="15" customHeight="1">
      <c r="A50" s="4" t="s">
        <v>0</v>
      </c>
      <c r="B50" s="23">
        <v>3557.7</v>
      </c>
      <c r="C50" s="23">
        <v>65.9</v>
      </c>
      <c r="D50" s="23"/>
      <c r="E50" s="23">
        <v>53.2</v>
      </c>
      <c r="F50" s="23">
        <v>1101.8</v>
      </c>
      <c r="G50" s="23">
        <v>1997.1</v>
      </c>
      <c r="H50" s="23"/>
      <c r="I50" s="23"/>
      <c r="J50" s="27"/>
      <c r="K50" s="23"/>
      <c r="L50" s="23"/>
      <c r="M50" s="23"/>
      <c r="N50" s="23"/>
      <c r="O50" s="28"/>
      <c r="P50" s="23"/>
      <c r="Q50" s="23"/>
      <c r="R50" s="23"/>
      <c r="S50" s="27"/>
      <c r="T50" s="27"/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3152.1</v>
      </c>
      <c r="AE50" s="28">
        <f aca="true" t="shared" si="11" ref="AE50:AE56">B50+C50-AD50</f>
        <v>471.5</v>
      </c>
    </row>
    <row r="51" spans="1:32" ht="15" customHeight="1">
      <c r="A51" s="4" t="s">
        <v>9</v>
      </c>
      <c r="B51" s="45">
        <v>3083.5</v>
      </c>
      <c r="C51" s="23">
        <v>395.8</v>
      </c>
      <c r="D51" s="23">
        <v>22.2</v>
      </c>
      <c r="E51" s="23">
        <v>396.9</v>
      </c>
      <c r="F51" s="23">
        <v>163.2</v>
      </c>
      <c r="G51" s="23"/>
      <c r="H51" s="23"/>
      <c r="I51" s="23"/>
      <c r="J51" s="27">
        <v>73.2</v>
      </c>
      <c r="K51" s="23">
        <v>1267</v>
      </c>
      <c r="L51" s="23"/>
      <c r="M51" s="23"/>
      <c r="N51" s="23">
        <v>3.8</v>
      </c>
      <c r="O51" s="28"/>
      <c r="P51" s="23"/>
      <c r="Q51" s="28"/>
      <c r="R51" s="23"/>
      <c r="S51" s="27"/>
      <c r="T51" s="27"/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1926.3</v>
      </c>
      <c r="AE51" s="23">
        <f t="shared" si="11"/>
        <v>1553.0000000000002</v>
      </c>
      <c r="AF51" s="6"/>
    </row>
    <row r="52" spans="1:32" ht="15.75">
      <c r="A52" s="3" t="s">
        <v>5</v>
      </c>
      <c r="B52" s="23">
        <v>2259.9</v>
      </c>
      <c r="C52" s="23">
        <v>20.4</v>
      </c>
      <c r="D52" s="23"/>
      <c r="E52" s="23"/>
      <c r="F52" s="23"/>
      <c r="G52" s="23"/>
      <c r="H52" s="23"/>
      <c r="I52" s="23"/>
      <c r="J52" s="27"/>
      <c r="K52" s="23">
        <v>1185.2</v>
      </c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1185.2</v>
      </c>
      <c r="AE52" s="23">
        <f t="shared" si="11"/>
        <v>1095.1000000000001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1"/>
        <v>0</v>
      </c>
      <c r="AF53" s="6"/>
    </row>
    <row r="54" spans="1:31" ht="15.75">
      <c r="A54" s="3" t="s">
        <v>2</v>
      </c>
      <c r="B54" s="37">
        <v>245.7</v>
      </c>
      <c r="C54" s="23">
        <v>195.7</v>
      </c>
      <c r="D54" s="23">
        <v>10.2</v>
      </c>
      <c r="E54" s="23">
        <v>0.8</v>
      </c>
      <c r="F54" s="23">
        <v>23.6</v>
      </c>
      <c r="G54" s="23"/>
      <c r="H54" s="23"/>
      <c r="I54" s="23"/>
      <c r="J54" s="27">
        <v>67.7</v>
      </c>
      <c r="K54" s="23">
        <v>80.5</v>
      </c>
      <c r="L54" s="23"/>
      <c r="M54" s="23"/>
      <c r="N54" s="23">
        <v>1.3</v>
      </c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184.10000000000002</v>
      </c>
      <c r="AE54" s="23">
        <f t="shared" si="11"/>
        <v>257.29999999999995</v>
      </c>
    </row>
    <row r="55" spans="1:31" ht="15.75">
      <c r="A55" s="3" t="s">
        <v>17</v>
      </c>
      <c r="B55" s="37">
        <v>3.4</v>
      </c>
      <c r="C55" s="23">
        <v>0</v>
      </c>
      <c r="D55" s="23"/>
      <c r="E55" s="23"/>
      <c r="F55" s="23"/>
      <c r="G55" s="23"/>
      <c r="H55" s="23"/>
      <c r="I55" s="23"/>
      <c r="J55" s="27">
        <v>3.4</v>
      </c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3.4</v>
      </c>
      <c r="AE55" s="23">
        <f t="shared" si="11"/>
        <v>0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</row>
    <row r="57" spans="1:31" ht="15.75">
      <c r="A57" s="3" t="s">
        <v>26</v>
      </c>
      <c r="B57" s="23">
        <f aca="true" t="shared" si="12" ref="B57:AB57">B51-B52-B54-B56-B53-B55</f>
        <v>574.4999999999999</v>
      </c>
      <c r="C57" s="23">
        <f t="shared" si="12"/>
        <v>179.70000000000005</v>
      </c>
      <c r="D57" s="23">
        <f t="shared" si="12"/>
        <v>12</v>
      </c>
      <c r="E57" s="23">
        <f t="shared" si="12"/>
        <v>396.09999999999997</v>
      </c>
      <c r="F57" s="23">
        <f t="shared" si="12"/>
        <v>139.6</v>
      </c>
      <c r="G57" s="23">
        <f t="shared" si="12"/>
        <v>0</v>
      </c>
      <c r="H57" s="23">
        <f t="shared" si="12"/>
        <v>0</v>
      </c>
      <c r="I57" s="23">
        <f t="shared" si="12"/>
        <v>0</v>
      </c>
      <c r="J57" s="23">
        <f t="shared" si="12"/>
        <v>2.1</v>
      </c>
      <c r="K57" s="23">
        <f t="shared" si="12"/>
        <v>1.2999999999999545</v>
      </c>
      <c r="L57" s="23">
        <f t="shared" si="12"/>
        <v>0</v>
      </c>
      <c r="M57" s="23">
        <f t="shared" si="12"/>
        <v>0</v>
      </c>
      <c r="N57" s="23">
        <f t="shared" si="12"/>
        <v>2.5</v>
      </c>
      <c r="O57" s="23">
        <f t="shared" si="12"/>
        <v>0</v>
      </c>
      <c r="P57" s="23">
        <f t="shared" si="12"/>
        <v>0</v>
      </c>
      <c r="Q57" s="23">
        <f t="shared" si="12"/>
        <v>0</v>
      </c>
      <c r="R57" s="23">
        <f t="shared" si="12"/>
        <v>0</v>
      </c>
      <c r="S57" s="23">
        <f t="shared" si="12"/>
        <v>0</v>
      </c>
      <c r="T57" s="23">
        <f t="shared" si="12"/>
        <v>0</v>
      </c>
      <c r="U57" s="23">
        <f t="shared" si="12"/>
        <v>0</v>
      </c>
      <c r="V57" s="23">
        <f t="shared" si="12"/>
        <v>0</v>
      </c>
      <c r="W57" s="23">
        <f t="shared" si="12"/>
        <v>0</v>
      </c>
      <c r="X57" s="23">
        <f t="shared" si="12"/>
        <v>0</v>
      </c>
      <c r="Y57" s="23">
        <f t="shared" si="12"/>
        <v>0</v>
      </c>
      <c r="Z57" s="23">
        <f t="shared" si="12"/>
        <v>0</v>
      </c>
      <c r="AA57" s="23">
        <f t="shared" si="12"/>
        <v>0</v>
      </c>
      <c r="AB57" s="23">
        <f t="shared" si="12"/>
        <v>0</v>
      </c>
      <c r="AC57" s="23"/>
      <c r="AD57" s="23">
        <f>AD51-AD52-AD54-AD56-AD53-AD55</f>
        <v>553.5999999999999</v>
      </c>
      <c r="AE57" s="23">
        <f>AE51-AE52-AE54-AE56-AE53-AE55</f>
        <v>200.60000000000014</v>
      </c>
    </row>
    <row r="58" spans="1:31" ht="15" customHeight="1">
      <c r="A58" s="4" t="s">
        <v>10</v>
      </c>
      <c r="B58" s="23">
        <v>56.6</v>
      </c>
      <c r="C58" s="23">
        <v>38.9</v>
      </c>
      <c r="D58" s="23">
        <v>12.2</v>
      </c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3" ref="AD58:AD88">SUM(D58:AB58)</f>
        <v>12.2</v>
      </c>
      <c r="AE58" s="23">
        <f aca="true" t="shared" si="14" ref="AE58:AE64">B58+C58-AD58</f>
        <v>83.3</v>
      </c>
    </row>
    <row r="59" spans="1:31" ht="15" customHeight="1">
      <c r="A59" s="4" t="s">
        <v>11</v>
      </c>
      <c r="B59" s="23">
        <v>1008.7</v>
      </c>
      <c r="C59" s="23">
        <v>107.3</v>
      </c>
      <c r="D59" s="23"/>
      <c r="E59" s="23"/>
      <c r="F59" s="23"/>
      <c r="G59" s="23"/>
      <c r="H59" s="23">
        <v>47.3</v>
      </c>
      <c r="I59" s="23">
        <v>0.3</v>
      </c>
      <c r="J59" s="27">
        <v>0.2</v>
      </c>
      <c r="K59" s="23">
        <v>338.5</v>
      </c>
      <c r="L59" s="23">
        <v>6.8</v>
      </c>
      <c r="M59" s="23"/>
      <c r="N59" s="23">
        <v>0.3</v>
      </c>
      <c r="O59" s="28"/>
      <c r="P59" s="23"/>
      <c r="Q59" s="28"/>
      <c r="R59" s="23"/>
      <c r="S59" s="27"/>
      <c r="T59" s="27"/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393.40000000000003</v>
      </c>
      <c r="AE59" s="23">
        <f t="shared" si="14"/>
        <v>722.5999999999999</v>
      </c>
    </row>
    <row r="60" spans="1:32" ht="15.75">
      <c r="A60" s="3" t="s">
        <v>5</v>
      </c>
      <c r="B60" s="23">
        <v>703.5</v>
      </c>
      <c r="C60" s="23">
        <v>52.8</v>
      </c>
      <c r="D60" s="23"/>
      <c r="E60" s="23"/>
      <c r="F60" s="23"/>
      <c r="G60" s="23"/>
      <c r="H60" s="23"/>
      <c r="I60" s="23"/>
      <c r="J60" s="27"/>
      <c r="K60" s="23">
        <v>271.7</v>
      </c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271.7</v>
      </c>
      <c r="AE60" s="23">
        <f t="shared" si="14"/>
        <v>484.59999999999997</v>
      </c>
      <c r="AF60" s="65"/>
    </row>
    <row r="61" spans="1:32" ht="15.75">
      <c r="A61" s="3" t="s">
        <v>3</v>
      </c>
      <c r="B61" s="23">
        <v>0</v>
      </c>
      <c r="C61" s="23">
        <v>0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0</v>
      </c>
      <c r="AE61" s="23">
        <f t="shared" si="14"/>
        <v>0</v>
      </c>
      <c r="AF61" s="6"/>
    </row>
    <row r="62" spans="1:32" ht="15.75">
      <c r="A62" s="3" t="s">
        <v>1</v>
      </c>
      <c r="B62" s="23">
        <v>10.5</v>
      </c>
      <c r="C62" s="23">
        <v>6.5</v>
      </c>
      <c r="D62" s="23"/>
      <c r="E62" s="23"/>
      <c r="F62" s="23"/>
      <c r="G62" s="23"/>
      <c r="H62" s="23">
        <v>1.7</v>
      </c>
      <c r="I62" s="23"/>
      <c r="J62" s="27"/>
      <c r="K62" s="23"/>
      <c r="L62" s="23"/>
      <c r="M62" s="23"/>
      <c r="N62" s="23"/>
      <c r="O62" s="28"/>
      <c r="P62" s="23"/>
      <c r="Q62" s="28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1.7</v>
      </c>
      <c r="AE62" s="23">
        <f t="shared" si="14"/>
        <v>15.3</v>
      </c>
      <c r="AF62" s="6"/>
    </row>
    <row r="63" spans="1:31" ht="15.75">
      <c r="A63" s="3" t="s">
        <v>2</v>
      </c>
      <c r="B63" s="23">
        <v>64</v>
      </c>
      <c r="C63" s="23">
        <v>23.2</v>
      </c>
      <c r="D63" s="23"/>
      <c r="E63" s="23"/>
      <c r="F63" s="23"/>
      <c r="G63" s="23"/>
      <c r="H63" s="23">
        <v>5.9</v>
      </c>
      <c r="I63" s="23">
        <v>0.3</v>
      </c>
      <c r="J63" s="27">
        <v>0.2</v>
      </c>
      <c r="K63" s="23"/>
      <c r="L63" s="23">
        <v>6.8</v>
      </c>
      <c r="M63" s="23"/>
      <c r="N63" s="23">
        <v>0.3</v>
      </c>
      <c r="O63" s="28"/>
      <c r="P63" s="23"/>
      <c r="Q63" s="23"/>
      <c r="R63" s="23"/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3"/>
        <v>13.5</v>
      </c>
      <c r="AE63" s="23">
        <f t="shared" si="14"/>
        <v>73.7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</row>
    <row r="65" spans="1:31" ht="15.75">
      <c r="A65" s="3" t="s">
        <v>26</v>
      </c>
      <c r="B65" s="23">
        <f aca="true" t="shared" si="15" ref="B65:AB65">B59-B60-B63-B64-B62-B61</f>
        <v>230.70000000000005</v>
      </c>
      <c r="C65" s="23">
        <f t="shared" si="15"/>
        <v>24.8</v>
      </c>
      <c r="D65" s="23">
        <f t="shared" si="15"/>
        <v>0</v>
      </c>
      <c r="E65" s="23">
        <f t="shared" si="15"/>
        <v>0</v>
      </c>
      <c r="F65" s="23">
        <f t="shared" si="15"/>
        <v>0</v>
      </c>
      <c r="G65" s="23">
        <f t="shared" si="15"/>
        <v>0</v>
      </c>
      <c r="H65" s="23">
        <f t="shared" si="15"/>
        <v>39.699999999999996</v>
      </c>
      <c r="I65" s="23">
        <f t="shared" si="15"/>
        <v>0</v>
      </c>
      <c r="J65" s="23">
        <f t="shared" si="15"/>
        <v>0</v>
      </c>
      <c r="K65" s="23">
        <f t="shared" si="15"/>
        <v>66.80000000000001</v>
      </c>
      <c r="L65" s="23">
        <f t="shared" si="15"/>
        <v>0</v>
      </c>
      <c r="M65" s="23">
        <f t="shared" si="15"/>
        <v>0</v>
      </c>
      <c r="N65" s="23">
        <f t="shared" si="15"/>
        <v>0</v>
      </c>
      <c r="O65" s="23">
        <f t="shared" si="15"/>
        <v>0</v>
      </c>
      <c r="P65" s="23">
        <f t="shared" si="15"/>
        <v>0</v>
      </c>
      <c r="Q65" s="23">
        <f t="shared" si="15"/>
        <v>0</v>
      </c>
      <c r="R65" s="23">
        <f t="shared" si="15"/>
        <v>0</v>
      </c>
      <c r="S65" s="23">
        <f t="shared" si="15"/>
        <v>0</v>
      </c>
      <c r="T65" s="23">
        <f t="shared" si="15"/>
        <v>0</v>
      </c>
      <c r="U65" s="23">
        <f t="shared" si="15"/>
        <v>0</v>
      </c>
      <c r="V65" s="23">
        <f t="shared" si="15"/>
        <v>0</v>
      </c>
      <c r="W65" s="23">
        <f t="shared" si="15"/>
        <v>0</v>
      </c>
      <c r="X65" s="23">
        <f t="shared" si="15"/>
        <v>0</v>
      </c>
      <c r="Y65" s="23">
        <f t="shared" si="15"/>
        <v>0</v>
      </c>
      <c r="Z65" s="23">
        <f t="shared" si="15"/>
        <v>0</v>
      </c>
      <c r="AA65" s="23">
        <f t="shared" si="15"/>
        <v>0</v>
      </c>
      <c r="AB65" s="23">
        <f t="shared" si="15"/>
        <v>0</v>
      </c>
      <c r="AC65" s="23"/>
      <c r="AD65" s="28">
        <f t="shared" si="13"/>
        <v>106.5</v>
      </c>
      <c r="AE65" s="23">
        <f>AE59-AE60-AE63-AE64-AE62-AE61</f>
        <v>148.99999999999994</v>
      </c>
    </row>
    <row r="66" spans="1:31" ht="31.5">
      <c r="A66" s="4" t="s">
        <v>33</v>
      </c>
      <c r="B66" s="23">
        <v>141.7</v>
      </c>
      <c r="C66" s="23">
        <v>120.7</v>
      </c>
      <c r="D66" s="23"/>
      <c r="E66" s="23">
        <v>0.9</v>
      </c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0.9</v>
      </c>
      <c r="AE66" s="31">
        <f aca="true" t="shared" si="16" ref="AE66:AE78">B66+C66-AD66</f>
        <v>261.5</v>
      </c>
    </row>
    <row r="67" spans="1:31" ht="15.75">
      <c r="A67" s="4" t="s">
        <v>42</v>
      </c>
      <c r="B67" s="23">
        <v>5.5</v>
      </c>
      <c r="C67" s="23">
        <v>0</v>
      </c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3"/>
        <v>0</v>
      </c>
      <c r="AE67" s="31">
        <f t="shared" si="16"/>
        <v>5.5</v>
      </c>
    </row>
    <row r="68" spans="1:48" ht="31.5" hidden="1">
      <c r="A68" s="4" t="s">
        <v>22</v>
      </c>
      <c r="B68" s="23"/>
      <c r="C68" s="29"/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/>
      <c r="P68" s="29"/>
      <c r="Q68" s="32"/>
      <c r="R68" s="29"/>
      <c r="S68" s="30"/>
      <c r="T68" s="30"/>
      <c r="U68" s="30"/>
      <c r="V68" s="29"/>
      <c r="W68" s="30"/>
      <c r="X68" s="30"/>
      <c r="Y68" s="30"/>
      <c r="Z68" s="29"/>
      <c r="AA68" s="29"/>
      <c r="AB68" s="29"/>
      <c r="AC68" s="29"/>
      <c r="AD68" s="28">
        <f t="shared" si="13"/>
        <v>0</v>
      </c>
      <c r="AE68" s="31">
        <f t="shared" si="16"/>
        <v>0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44</v>
      </c>
      <c r="B69" s="45">
        <v>431.6</v>
      </c>
      <c r="C69" s="23">
        <v>415.8</v>
      </c>
      <c r="D69" s="23"/>
      <c r="E69" s="23"/>
      <c r="F69" s="23">
        <v>39</v>
      </c>
      <c r="G69" s="23">
        <v>5.6</v>
      </c>
      <c r="H69" s="23">
        <v>114.2</v>
      </c>
      <c r="I69" s="23">
        <v>8.3</v>
      </c>
      <c r="J69" s="27"/>
      <c r="K69" s="23">
        <v>9</v>
      </c>
      <c r="L69" s="23">
        <v>101.3</v>
      </c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277.40000000000003</v>
      </c>
      <c r="AE69" s="31">
        <f t="shared" si="16"/>
        <v>570</v>
      </c>
    </row>
    <row r="70" spans="1:31" ht="15" customHeight="1">
      <c r="A70" s="3" t="s">
        <v>5</v>
      </c>
      <c r="B70" s="23">
        <v>13.4</v>
      </c>
      <c r="C70" s="23">
        <v>13.5</v>
      </c>
      <c r="D70" s="23"/>
      <c r="E70" s="23"/>
      <c r="F70" s="23">
        <v>16.7</v>
      </c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16.7</v>
      </c>
      <c r="AE70" s="31">
        <f t="shared" si="16"/>
        <v>10.2</v>
      </c>
    </row>
    <row r="71" spans="1:31" ht="15" customHeight="1">
      <c r="A71" s="3" t="s">
        <v>2</v>
      </c>
      <c r="B71" s="23">
        <v>112.6</v>
      </c>
      <c r="C71" s="23">
        <v>112.6</v>
      </c>
      <c r="D71" s="23"/>
      <c r="E71" s="23"/>
      <c r="F71" s="23"/>
      <c r="G71" s="23"/>
      <c r="H71" s="23">
        <v>96.8</v>
      </c>
      <c r="I71" s="23"/>
      <c r="J71" s="27"/>
      <c r="K71" s="23"/>
      <c r="L71" s="23"/>
      <c r="M71" s="23"/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3"/>
        <v>96.8</v>
      </c>
      <c r="AE71" s="31">
        <f t="shared" si="16"/>
        <v>128.39999999999998</v>
      </c>
    </row>
    <row r="72" spans="1:31" s="11" customFormat="1" ht="31.5">
      <c r="A72" s="12" t="s">
        <v>21</v>
      </c>
      <c r="B72" s="23">
        <v>138.3</v>
      </c>
      <c r="C72" s="23">
        <v>74.5</v>
      </c>
      <c r="D72" s="23"/>
      <c r="E72" s="29">
        <v>6.1</v>
      </c>
      <c r="F72" s="29"/>
      <c r="G72" s="29">
        <v>110.6</v>
      </c>
      <c r="H72" s="29"/>
      <c r="I72" s="29"/>
      <c r="J72" s="30"/>
      <c r="K72" s="29">
        <v>26</v>
      </c>
      <c r="L72" s="29"/>
      <c r="M72" s="29"/>
      <c r="N72" s="29">
        <v>3.6</v>
      </c>
      <c r="O72" s="29"/>
      <c r="P72" s="29"/>
      <c r="Q72" s="32"/>
      <c r="R72" s="29"/>
      <c r="S72" s="30"/>
      <c r="T72" s="30"/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146.29999999999998</v>
      </c>
      <c r="AE72" s="31">
        <f t="shared" si="16"/>
        <v>66.50000000000003</v>
      </c>
    </row>
    <row r="73" spans="1:31" s="11" customFormat="1" ht="15.75">
      <c r="A73" s="3" t="s">
        <v>5</v>
      </c>
      <c r="B73" s="23">
        <v>62.3</v>
      </c>
      <c r="C73" s="23">
        <v>0.6</v>
      </c>
      <c r="D73" s="23"/>
      <c r="E73" s="29">
        <v>6.1</v>
      </c>
      <c r="F73" s="29"/>
      <c r="G73" s="29"/>
      <c r="H73" s="29"/>
      <c r="I73" s="29"/>
      <c r="J73" s="30"/>
      <c r="K73" s="29">
        <v>19</v>
      </c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25.1</v>
      </c>
      <c r="AE73" s="31">
        <f t="shared" si="16"/>
        <v>37.8</v>
      </c>
    </row>
    <row r="74" spans="1:31" s="11" customFormat="1" ht="15.75">
      <c r="A74" s="3" t="s">
        <v>3</v>
      </c>
      <c r="B74" s="23">
        <v>5.9</v>
      </c>
      <c r="C74" s="23">
        <v>5.8</v>
      </c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11.7</v>
      </c>
    </row>
    <row r="75" spans="1:31" s="11" customFormat="1" ht="15.75" hidden="1">
      <c r="A75" s="3" t="s">
        <v>1</v>
      </c>
      <c r="B75" s="23"/>
      <c r="C75" s="23"/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>
      <c r="A76" s="3" t="s">
        <v>2</v>
      </c>
      <c r="B76" s="23">
        <v>6.4</v>
      </c>
      <c r="C76" s="23">
        <v>7</v>
      </c>
      <c r="D76" s="23"/>
      <c r="E76" s="29"/>
      <c r="F76" s="29"/>
      <c r="G76" s="29"/>
      <c r="H76" s="29"/>
      <c r="I76" s="29"/>
      <c r="J76" s="30"/>
      <c r="K76" s="29">
        <v>7</v>
      </c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7</v>
      </c>
      <c r="AE76" s="31">
        <f t="shared" si="16"/>
        <v>6.4</v>
      </c>
    </row>
    <row r="77" spans="1:31" s="11" customFormat="1" ht="15.75">
      <c r="A77" s="12" t="s">
        <v>41</v>
      </c>
      <c r="B77" s="23">
        <v>2094</v>
      </c>
      <c r="C77" s="29">
        <v>0</v>
      </c>
      <c r="D77" s="29"/>
      <c r="E77" s="29"/>
      <c r="F77" s="29"/>
      <c r="G77" s="29"/>
      <c r="H77" s="29"/>
      <c r="I77" s="29"/>
      <c r="J77" s="30"/>
      <c r="K77" s="29"/>
      <c r="L77" s="29"/>
      <c r="M77" s="29">
        <v>2094</v>
      </c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2094</v>
      </c>
      <c r="AE77" s="31">
        <f t="shared" si="16"/>
        <v>0</v>
      </c>
    </row>
    <row r="78" spans="1:31" s="11" customFormat="1" ht="15.75" hidden="1">
      <c r="A78" s="12" t="s">
        <v>36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 hidden="1">
      <c r="A79" s="12" t="s">
        <v>43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3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aca="true" t="shared" si="17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7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3"/>
        <v>0</v>
      </c>
      <c r="AE82" s="31">
        <f t="shared" si="17"/>
        <v>0</v>
      </c>
    </row>
    <row r="83" spans="1:31" s="11" customFormat="1" ht="31.5" hidden="1">
      <c r="A83" s="33" t="s">
        <v>32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t="shared" si="17"/>
        <v>0</v>
      </c>
    </row>
    <row r="84" spans="1:32" ht="15" customHeight="1" hidden="1">
      <c r="A84" s="4" t="s">
        <v>39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2" ht="18.75" customHeight="1">
      <c r="A86" s="4" t="s">
        <v>49</v>
      </c>
      <c r="B86" s="23">
        <v>1855.3</v>
      </c>
      <c r="C86" s="23">
        <v>0</v>
      </c>
      <c r="D86" s="23"/>
      <c r="E86" s="23"/>
      <c r="F86" s="23"/>
      <c r="G86" s="23"/>
      <c r="H86" s="23"/>
      <c r="I86" s="23"/>
      <c r="J86" s="23">
        <v>618.4</v>
      </c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8">
        <f t="shared" si="13"/>
        <v>618.4</v>
      </c>
      <c r="AE86" s="23">
        <f t="shared" si="17"/>
        <v>1236.9</v>
      </c>
      <c r="AF86" s="11"/>
    </row>
    <row r="87" spans="1:32" ht="15.75">
      <c r="A87" s="4" t="s">
        <v>29</v>
      </c>
      <c r="B87" s="23">
        <v>33.4</v>
      </c>
      <c r="C87" s="23">
        <v>33.3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3"/>
        <v>0</v>
      </c>
      <c r="AE87" s="23">
        <f t="shared" si="17"/>
        <v>66.69999999999999</v>
      </c>
      <c r="AF87" s="11"/>
    </row>
    <row r="88" spans="1:32" ht="15.75" hidden="1">
      <c r="A88" s="4" t="s">
        <v>38</v>
      </c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3"/>
        <v>0</v>
      </c>
      <c r="AE88" s="23">
        <f t="shared" si="17"/>
        <v>0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31</v>
      </c>
      <c r="B90" s="43">
        <f aca="true" t="shared" si="18" ref="B90:W90">B10+B15+B23+B31+B45+B50+B51+B58+B59+B66+B68+B69+B72+B77+B78+B79+B84+B85+B86+B87+B38+B88+B67</f>
        <v>58516.69999999999</v>
      </c>
      <c r="C90" s="43">
        <f t="shared" si="18"/>
        <v>14547.699999999999</v>
      </c>
      <c r="D90" s="43">
        <f t="shared" si="18"/>
        <v>5636.099999999999</v>
      </c>
      <c r="E90" s="43">
        <f t="shared" si="18"/>
        <v>992.6</v>
      </c>
      <c r="F90" s="43">
        <f t="shared" si="18"/>
        <v>1365</v>
      </c>
      <c r="G90" s="43">
        <f t="shared" si="18"/>
        <v>3271.2</v>
      </c>
      <c r="H90" s="43">
        <f t="shared" si="18"/>
        <v>176.2</v>
      </c>
      <c r="I90" s="43">
        <f t="shared" si="18"/>
        <v>689.5999999999999</v>
      </c>
      <c r="J90" s="43">
        <f t="shared" si="18"/>
        <v>1535.8</v>
      </c>
      <c r="K90" s="43">
        <f t="shared" si="18"/>
        <v>11631.300000000001</v>
      </c>
      <c r="L90" s="43">
        <f t="shared" si="18"/>
        <v>5636.1</v>
      </c>
      <c r="M90" s="43">
        <f t="shared" si="18"/>
        <v>2478.6</v>
      </c>
      <c r="N90" s="43">
        <f t="shared" si="18"/>
        <v>7.699999999999999</v>
      </c>
      <c r="O90" s="43">
        <f t="shared" si="18"/>
        <v>0</v>
      </c>
      <c r="P90" s="43">
        <f t="shared" si="18"/>
        <v>0</v>
      </c>
      <c r="Q90" s="43">
        <f t="shared" si="18"/>
        <v>0</v>
      </c>
      <c r="R90" s="43">
        <f t="shared" si="18"/>
        <v>0</v>
      </c>
      <c r="S90" s="43">
        <f t="shared" si="18"/>
        <v>0</v>
      </c>
      <c r="T90" s="43">
        <f t="shared" si="18"/>
        <v>0</v>
      </c>
      <c r="U90" s="43">
        <f t="shared" si="18"/>
        <v>0</v>
      </c>
      <c r="V90" s="43">
        <f t="shared" si="18"/>
        <v>0</v>
      </c>
      <c r="W90" s="43">
        <f t="shared" si="18"/>
        <v>0</v>
      </c>
      <c r="X90" s="43">
        <f>X10+X15+X23+X31+X45+X50+X51+X58+X59+X66+X68+X69+X72+X77+X78+X79+X84+X85+X86+X87+X38</f>
        <v>0</v>
      </c>
      <c r="Y90" s="43">
        <f>Y10+Y15+Y23+Y31+Y45+Y50+Y51+Y58+Y59+Y66+Y68+Y69+Y72+Y77+Y78+Y79+Y84+Y85+Y86+Y87+Y38</f>
        <v>0</v>
      </c>
      <c r="Z90" s="43">
        <f>Z10+Z15+Z23+Z31+Z45+Z50+Z51+Z58+Z59+Z66+Z68+Z69+Z72+Z77+Z78+Z79+Z84+Z85+Z86+Z87+Z38</f>
        <v>0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33420.200000000004</v>
      </c>
      <c r="AE90" s="59">
        <f>AE10+AE15+AE23+AE31+AE45+AE50+AE51+AE58+AE59+AE66+AE68+AE69+AE72+AE77+AE78+AE79+AE84+AE85+AE86+AE87+AE67+AE38+AE88</f>
        <v>39644.200000000004</v>
      </c>
    </row>
    <row r="91" spans="1:31" ht="15.75">
      <c r="A91" s="3" t="s">
        <v>5</v>
      </c>
      <c r="B91" s="23">
        <f aca="true" t="shared" si="19" ref="B91:AB91">B11+B16+B24+B32+B52+B60+B70+B39+B73</f>
        <v>40348.10000000001</v>
      </c>
      <c r="C91" s="23">
        <f t="shared" si="19"/>
        <v>7110.8</v>
      </c>
      <c r="D91" s="23">
        <f t="shared" si="19"/>
        <v>4576.9</v>
      </c>
      <c r="E91" s="23">
        <f t="shared" si="19"/>
        <v>10.899999999999999</v>
      </c>
      <c r="F91" s="23">
        <f t="shared" si="19"/>
        <v>17.2</v>
      </c>
      <c r="G91" s="23">
        <f t="shared" si="19"/>
        <v>8.4</v>
      </c>
      <c r="H91" s="23">
        <f t="shared" si="19"/>
        <v>3.9</v>
      </c>
      <c r="I91" s="23">
        <f t="shared" si="19"/>
        <v>95.2</v>
      </c>
      <c r="J91" s="23">
        <f t="shared" si="19"/>
        <v>433.3</v>
      </c>
      <c r="K91" s="23">
        <f t="shared" si="19"/>
        <v>10933.300000000003</v>
      </c>
      <c r="L91" s="23">
        <f t="shared" si="19"/>
        <v>5428.299999999999</v>
      </c>
      <c r="M91" s="23">
        <f t="shared" si="19"/>
        <v>0</v>
      </c>
      <c r="N91" s="23">
        <f t="shared" si="19"/>
        <v>0</v>
      </c>
      <c r="O91" s="23">
        <f t="shared" si="19"/>
        <v>0</v>
      </c>
      <c r="P91" s="23">
        <f t="shared" si="19"/>
        <v>0</v>
      </c>
      <c r="Q91" s="23">
        <f t="shared" si="19"/>
        <v>0</v>
      </c>
      <c r="R91" s="23">
        <f t="shared" si="19"/>
        <v>0</v>
      </c>
      <c r="S91" s="23">
        <f t="shared" si="19"/>
        <v>0</v>
      </c>
      <c r="T91" s="23">
        <f t="shared" si="19"/>
        <v>0</v>
      </c>
      <c r="U91" s="23">
        <f t="shared" si="19"/>
        <v>0</v>
      </c>
      <c r="V91" s="23">
        <f t="shared" si="19"/>
        <v>0</v>
      </c>
      <c r="W91" s="23">
        <f t="shared" si="19"/>
        <v>0</v>
      </c>
      <c r="X91" s="23">
        <f t="shared" si="19"/>
        <v>0</v>
      </c>
      <c r="Y91" s="23">
        <f t="shared" si="19"/>
        <v>0</v>
      </c>
      <c r="Z91" s="23">
        <f t="shared" si="19"/>
        <v>0</v>
      </c>
      <c r="AA91" s="23">
        <f t="shared" si="19"/>
        <v>0</v>
      </c>
      <c r="AB91" s="23">
        <f t="shared" si="19"/>
        <v>0</v>
      </c>
      <c r="AC91" s="23"/>
      <c r="AD91" s="23">
        <f>SUM(D91:AB91)</f>
        <v>21507.4</v>
      </c>
      <c r="AE91" s="28">
        <f>B91+C91-AD91</f>
        <v>25951.500000000015</v>
      </c>
    </row>
    <row r="92" spans="1:31" ht="15.75">
      <c r="A92" s="3" t="s">
        <v>2</v>
      </c>
      <c r="B92" s="23">
        <f aca="true" t="shared" si="20" ref="B92:Y92">B12+B19+B27+B34+B54+B63+B42+B76+B71</f>
        <v>4873.2</v>
      </c>
      <c r="C92" s="23">
        <f t="shared" si="20"/>
        <v>4034.2</v>
      </c>
      <c r="D92" s="23">
        <f t="shared" si="20"/>
        <v>343.5</v>
      </c>
      <c r="E92" s="23">
        <f t="shared" si="20"/>
        <v>191.8</v>
      </c>
      <c r="F92" s="23">
        <f t="shared" si="20"/>
        <v>39.6</v>
      </c>
      <c r="G92" s="23">
        <f t="shared" si="20"/>
        <v>744.8</v>
      </c>
      <c r="H92" s="23">
        <f t="shared" si="20"/>
        <v>102.7</v>
      </c>
      <c r="I92" s="23">
        <f t="shared" si="20"/>
        <v>463.7</v>
      </c>
      <c r="J92" s="23">
        <f t="shared" si="20"/>
        <v>171.10000000000002</v>
      </c>
      <c r="K92" s="23">
        <f t="shared" si="20"/>
        <v>230.29999999999998</v>
      </c>
      <c r="L92" s="23">
        <f t="shared" si="20"/>
        <v>6.8</v>
      </c>
      <c r="M92" s="23">
        <f t="shared" si="20"/>
        <v>71</v>
      </c>
      <c r="N92" s="23">
        <f t="shared" si="20"/>
        <v>1.6</v>
      </c>
      <c r="O92" s="23">
        <f t="shared" si="20"/>
        <v>0</v>
      </c>
      <c r="P92" s="23">
        <f t="shared" si="20"/>
        <v>0</v>
      </c>
      <c r="Q92" s="23">
        <f t="shared" si="20"/>
        <v>0</v>
      </c>
      <c r="R92" s="23">
        <f t="shared" si="20"/>
        <v>0</v>
      </c>
      <c r="S92" s="23">
        <f t="shared" si="20"/>
        <v>0</v>
      </c>
      <c r="T92" s="23">
        <f t="shared" si="20"/>
        <v>0</v>
      </c>
      <c r="U92" s="23">
        <f t="shared" si="20"/>
        <v>0</v>
      </c>
      <c r="V92" s="23">
        <f t="shared" si="20"/>
        <v>0</v>
      </c>
      <c r="W92" s="23">
        <f t="shared" si="20"/>
        <v>0</v>
      </c>
      <c r="X92" s="23">
        <f t="shared" si="20"/>
        <v>0</v>
      </c>
      <c r="Y92" s="23">
        <f t="shared" si="20"/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2366.9</v>
      </c>
      <c r="AE92" s="28">
        <f>B92+C92-AD92</f>
        <v>6540.5</v>
      </c>
    </row>
    <row r="93" spans="1:31" ht="15.75">
      <c r="A93" s="3" t="s">
        <v>3</v>
      </c>
      <c r="B93" s="23">
        <f aca="true" t="shared" si="21" ref="B93:Y93">B17+B25+B40+B61+B74</f>
        <v>302.2</v>
      </c>
      <c r="C93" s="23">
        <f t="shared" si="21"/>
        <v>455.8</v>
      </c>
      <c r="D93" s="23">
        <f t="shared" si="21"/>
        <v>0</v>
      </c>
      <c r="E93" s="23">
        <f t="shared" si="21"/>
        <v>11</v>
      </c>
      <c r="F93" s="23">
        <f t="shared" si="21"/>
        <v>0</v>
      </c>
      <c r="G93" s="23">
        <f t="shared" si="21"/>
        <v>1.8</v>
      </c>
      <c r="H93" s="23">
        <f t="shared" si="21"/>
        <v>0</v>
      </c>
      <c r="I93" s="23">
        <f t="shared" si="21"/>
        <v>42.7</v>
      </c>
      <c r="J93" s="23">
        <f t="shared" si="21"/>
        <v>0</v>
      </c>
      <c r="K93" s="23">
        <f t="shared" si="21"/>
        <v>0</v>
      </c>
      <c r="L93" s="23">
        <f t="shared" si="21"/>
        <v>3</v>
      </c>
      <c r="M93" s="23">
        <f t="shared" si="21"/>
        <v>0</v>
      </c>
      <c r="N93" s="23">
        <f t="shared" si="21"/>
        <v>0</v>
      </c>
      <c r="O93" s="23">
        <f t="shared" si="21"/>
        <v>0</v>
      </c>
      <c r="P93" s="23">
        <f t="shared" si="21"/>
        <v>0</v>
      </c>
      <c r="Q93" s="23">
        <f t="shared" si="21"/>
        <v>0</v>
      </c>
      <c r="R93" s="23">
        <f t="shared" si="21"/>
        <v>0</v>
      </c>
      <c r="S93" s="23">
        <f t="shared" si="21"/>
        <v>0</v>
      </c>
      <c r="T93" s="23">
        <f t="shared" si="21"/>
        <v>0</v>
      </c>
      <c r="U93" s="23">
        <f t="shared" si="21"/>
        <v>0</v>
      </c>
      <c r="V93" s="23">
        <f t="shared" si="21"/>
        <v>0</v>
      </c>
      <c r="W93" s="23">
        <f t="shared" si="21"/>
        <v>0</v>
      </c>
      <c r="X93" s="23">
        <f t="shared" si="21"/>
        <v>0</v>
      </c>
      <c r="Y93" s="23">
        <f t="shared" si="21"/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58.5</v>
      </c>
      <c r="AE93" s="28">
        <f>B93+C93-AD93</f>
        <v>699.5</v>
      </c>
    </row>
    <row r="94" spans="1:31" ht="15.75">
      <c r="A94" s="3" t="s">
        <v>1</v>
      </c>
      <c r="B94" s="23">
        <f aca="true" t="shared" si="22" ref="B94:Y94">B18+B26+B62+B33+B41+B53+B46+B75</f>
        <v>2182.9</v>
      </c>
      <c r="C94" s="23">
        <f t="shared" si="22"/>
        <v>727.1</v>
      </c>
      <c r="D94" s="23">
        <f t="shared" si="22"/>
        <v>268.2</v>
      </c>
      <c r="E94" s="23">
        <f t="shared" si="22"/>
        <v>87.6</v>
      </c>
      <c r="F94" s="23">
        <f t="shared" si="22"/>
        <v>39</v>
      </c>
      <c r="G94" s="23">
        <f t="shared" si="22"/>
        <v>316.1</v>
      </c>
      <c r="H94" s="23">
        <f t="shared" si="22"/>
        <v>1.7</v>
      </c>
      <c r="I94" s="23">
        <f t="shared" si="22"/>
        <v>19.5</v>
      </c>
      <c r="J94" s="23">
        <f t="shared" si="22"/>
        <v>158.5</v>
      </c>
      <c r="K94" s="23">
        <f t="shared" si="22"/>
        <v>328.1</v>
      </c>
      <c r="L94" s="23">
        <f t="shared" si="22"/>
        <v>1</v>
      </c>
      <c r="M94" s="23">
        <f t="shared" si="22"/>
        <v>203.3</v>
      </c>
      <c r="N94" s="23">
        <f t="shared" si="22"/>
        <v>0</v>
      </c>
      <c r="O94" s="23">
        <f t="shared" si="22"/>
        <v>0</v>
      </c>
      <c r="P94" s="23">
        <f t="shared" si="22"/>
        <v>0</v>
      </c>
      <c r="Q94" s="23">
        <f t="shared" si="22"/>
        <v>0</v>
      </c>
      <c r="R94" s="23">
        <f t="shared" si="22"/>
        <v>0</v>
      </c>
      <c r="S94" s="23">
        <f t="shared" si="22"/>
        <v>0</v>
      </c>
      <c r="T94" s="23">
        <f t="shared" si="22"/>
        <v>0</v>
      </c>
      <c r="U94" s="23">
        <f t="shared" si="22"/>
        <v>0</v>
      </c>
      <c r="V94" s="23">
        <f t="shared" si="22"/>
        <v>0</v>
      </c>
      <c r="W94" s="23">
        <f t="shared" si="22"/>
        <v>0</v>
      </c>
      <c r="X94" s="23">
        <f t="shared" si="22"/>
        <v>0</v>
      </c>
      <c r="Y94" s="23">
        <f t="shared" si="22"/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1423</v>
      </c>
      <c r="AE94" s="28">
        <f>B94+C94-AD94</f>
        <v>1487</v>
      </c>
    </row>
    <row r="95" spans="1:31" ht="15.75">
      <c r="A95" s="3" t="s">
        <v>17</v>
      </c>
      <c r="B95" s="23">
        <f aca="true" t="shared" si="23" ref="B95:AB95">B20+B28+B47+B35+B55+B13</f>
        <v>664.1999999999999</v>
      </c>
      <c r="C95" s="23">
        <f t="shared" si="23"/>
        <v>482.7</v>
      </c>
      <c r="D95" s="23">
        <f t="shared" si="23"/>
        <v>0</v>
      </c>
      <c r="E95" s="23">
        <f t="shared" si="23"/>
        <v>177.2</v>
      </c>
      <c r="F95" s="23">
        <f t="shared" si="23"/>
        <v>0</v>
      </c>
      <c r="G95" s="23">
        <f t="shared" si="23"/>
        <v>36.699999999999996</v>
      </c>
      <c r="H95" s="23">
        <f t="shared" si="23"/>
        <v>0</v>
      </c>
      <c r="I95" s="23">
        <f t="shared" si="23"/>
        <v>19.7</v>
      </c>
      <c r="J95" s="23">
        <f t="shared" si="23"/>
        <v>110</v>
      </c>
      <c r="K95" s="23">
        <f t="shared" si="23"/>
        <v>21.7</v>
      </c>
      <c r="L95" s="23">
        <f t="shared" si="23"/>
        <v>0</v>
      </c>
      <c r="M95" s="23">
        <f t="shared" si="23"/>
        <v>0</v>
      </c>
      <c r="N95" s="23">
        <f t="shared" si="23"/>
        <v>0</v>
      </c>
      <c r="O95" s="23">
        <f t="shared" si="23"/>
        <v>0</v>
      </c>
      <c r="P95" s="23">
        <f t="shared" si="23"/>
        <v>0</v>
      </c>
      <c r="Q95" s="23">
        <f t="shared" si="23"/>
        <v>0</v>
      </c>
      <c r="R95" s="23">
        <f t="shared" si="23"/>
        <v>0</v>
      </c>
      <c r="S95" s="23">
        <f t="shared" si="23"/>
        <v>0</v>
      </c>
      <c r="T95" s="23">
        <f t="shared" si="23"/>
        <v>0</v>
      </c>
      <c r="U95" s="23">
        <f t="shared" si="23"/>
        <v>0</v>
      </c>
      <c r="V95" s="23">
        <f t="shared" si="23"/>
        <v>0</v>
      </c>
      <c r="W95" s="23">
        <f t="shared" si="23"/>
        <v>0</v>
      </c>
      <c r="X95" s="23">
        <f t="shared" si="23"/>
        <v>0</v>
      </c>
      <c r="Y95" s="23">
        <f t="shared" si="23"/>
        <v>0</v>
      </c>
      <c r="Z95" s="23">
        <f t="shared" si="23"/>
        <v>0</v>
      </c>
      <c r="AA95" s="23">
        <f t="shared" si="23"/>
        <v>0</v>
      </c>
      <c r="AB95" s="23">
        <f t="shared" si="23"/>
        <v>0</v>
      </c>
      <c r="AC95" s="23"/>
      <c r="AD95" s="23">
        <f>SUM(D95:AB95)</f>
        <v>365.29999999999995</v>
      </c>
      <c r="AE95" s="28">
        <f>B95+C95-AD95</f>
        <v>781.5999999999999</v>
      </c>
    </row>
    <row r="96" spans="1:31" ht="12.75">
      <c r="A96" s="1" t="s">
        <v>47</v>
      </c>
      <c r="B96" s="2">
        <f aca="true" t="shared" si="24" ref="B96:AB96">B90-B91-B92-B93-B94-B95</f>
        <v>10146.099999999975</v>
      </c>
      <c r="C96" s="2">
        <f t="shared" si="24"/>
        <v>1737.0999999999988</v>
      </c>
      <c r="D96" s="2">
        <f t="shared" si="24"/>
        <v>447.49999999999983</v>
      </c>
      <c r="E96" s="2">
        <f t="shared" si="24"/>
        <v>514.1000000000001</v>
      </c>
      <c r="F96" s="2">
        <f t="shared" si="24"/>
        <v>1269.2</v>
      </c>
      <c r="G96" s="2">
        <f t="shared" si="24"/>
        <v>2163.4</v>
      </c>
      <c r="H96" s="2">
        <f t="shared" si="24"/>
        <v>67.89999999999998</v>
      </c>
      <c r="I96" s="2">
        <f t="shared" si="24"/>
        <v>48.79999999999987</v>
      </c>
      <c r="J96" s="2">
        <f t="shared" si="24"/>
        <v>662.9</v>
      </c>
      <c r="K96" s="2">
        <f t="shared" si="24"/>
        <v>117.8999999999982</v>
      </c>
      <c r="L96" s="2">
        <f t="shared" si="24"/>
        <v>197.00000000000108</v>
      </c>
      <c r="M96" s="2">
        <f t="shared" si="24"/>
        <v>2204.2999999999997</v>
      </c>
      <c r="N96" s="2">
        <f t="shared" si="24"/>
        <v>6.1</v>
      </c>
      <c r="O96" s="2">
        <f t="shared" si="24"/>
        <v>0</v>
      </c>
      <c r="P96" s="2">
        <f t="shared" si="24"/>
        <v>0</v>
      </c>
      <c r="Q96" s="2">
        <f t="shared" si="24"/>
        <v>0</v>
      </c>
      <c r="R96" s="2">
        <f t="shared" si="24"/>
        <v>0</v>
      </c>
      <c r="S96" s="2">
        <f t="shared" si="24"/>
        <v>0</v>
      </c>
      <c r="T96" s="2">
        <f t="shared" si="24"/>
        <v>0</v>
      </c>
      <c r="U96" s="2">
        <f t="shared" si="24"/>
        <v>0</v>
      </c>
      <c r="V96" s="2">
        <f t="shared" si="24"/>
        <v>0</v>
      </c>
      <c r="W96" s="2">
        <f t="shared" si="24"/>
        <v>0</v>
      </c>
      <c r="X96" s="2">
        <f t="shared" si="24"/>
        <v>0</v>
      </c>
      <c r="Y96" s="2">
        <f t="shared" si="24"/>
        <v>0</v>
      </c>
      <c r="Z96" s="2">
        <f t="shared" si="24"/>
        <v>0</v>
      </c>
      <c r="AA96" s="2">
        <f t="shared" si="24"/>
        <v>0</v>
      </c>
      <c r="AB96" s="2">
        <f t="shared" si="24"/>
        <v>0</v>
      </c>
      <c r="AC96" s="2"/>
      <c r="AD96" s="2">
        <f>AD90-AD91-AD92-AD93-AD94-AD95</f>
        <v>7699.100000000003</v>
      </c>
      <c r="AE96" s="2">
        <f>AE90-AE91-AE92-AE93-AE94-AE95</f>
        <v>4184.099999999989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>
        <f>X90+W99</f>
        <v>0</v>
      </c>
      <c r="Y99" s="54">
        <f>Y90+X99</f>
        <v>0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2015-02-10T10:07:11Z</cp:lastPrinted>
  <dcterms:created xsi:type="dcterms:W3CDTF">2002-11-05T08:53:00Z</dcterms:created>
  <dcterms:modified xsi:type="dcterms:W3CDTF">2015-02-17T06:07:56Z</dcterms:modified>
  <cp:category/>
  <cp:version/>
  <cp:contentType/>
  <cp:contentStatus/>
</cp:coreProperties>
</file>